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250" yWindow="255" windowWidth="12900" windowHeight="7800" tabRatio="932" firstSheet="13" activeTab="25"/>
  </bookViews>
  <sheets>
    <sheet name="جدول20)" sheetId="125" r:id="rId1"/>
    <sheet name="جدول 1" sheetId="107" r:id="rId2"/>
    <sheet name="جدول 2" sheetId="94" r:id="rId3"/>
    <sheet name="جدول 3" sheetId="95" r:id="rId4"/>
    <sheet name="جدول 4" sheetId="135" r:id="rId5"/>
    <sheet name="جدول 5" sheetId="136" r:id="rId6"/>
    <sheet name="جدول 6" sheetId="98" r:id="rId7"/>
    <sheet name="جدول 7" sheetId="99" r:id="rId8"/>
    <sheet name="جدول 8" sheetId="101" r:id="rId9"/>
    <sheet name="جدول 9" sheetId="102" r:id="rId10"/>
    <sheet name="جدول10" sheetId="103" r:id="rId11"/>
    <sheet name="تابع جدول 10" sheetId="104" r:id="rId12"/>
    <sheet name="جدول 11" sheetId="105" r:id="rId13"/>
    <sheet name="تابع جدول 11" sheetId="106" r:id="rId14"/>
    <sheet name="جدول 12" sheetId="108" r:id="rId15"/>
    <sheet name="جدول 13" sheetId="109" r:id="rId16"/>
    <sheet name="نينوى" sheetId="133" r:id="rId17"/>
    <sheet name="كركوك " sheetId="134" r:id="rId18"/>
    <sheet name="ديالى" sheetId="114" r:id="rId19"/>
    <sheet name="الانبار" sheetId="127" r:id="rId20"/>
    <sheet name="بغداد" sheetId="115" r:id="rId21"/>
    <sheet name="بابل" sheetId="116" r:id="rId22"/>
    <sheet name="كربلاء" sheetId="128" r:id="rId23"/>
    <sheet name="واسط" sheetId="117" r:id="rId24"/>
    <sheet name="صلاح الدين" sheetId="129" r:id="rId25"/>
    <sheet name="النجف" sheetId="119" r:id="rId26"/>
    <sheet name="القادسية" sheetId="120" r:id="rId27"/>
    <sheet name="المثنى" sheetId="121" r:id="rId28"/>
    <sheet name="ذي قار" sheetId="122" r:id="rId29"/>
    <sheet name="ميسان" sheetId="123" r:id="rId30"/>
    <sheet name="البصرة" sheetId="124" r:id="rId31"/>
    <sheet name="Sheet1" sheetId="126" r:id="rId32"/>
  </sheets>
  <definedNames>
    <definedName name="_xlnm.Print_Area" localSheetId="19">الانبار!$A$1:$K$16</definedName>
    <definedName name="_xlnm.Print_Area" localSheetId="30">البصرة!$A$1:$J$24</definedName>
    <definedName name="_xlnm.Print_Area" localSheetId="26">القادسية!$A$1:$J$18</definedName>
    <definedName name="_xlnm.Print_Area" localSheetId="25">النجف!$A$1:$F$16</definedName>
    <definedName name="_xlnm.Print_Area" localSheetId="21">بابل!$A$2:$F$16</definedName>
    <definedName name="_xlnm.Print_Area" localSheetId="20">بغداد!$B$1:$S$25</definedName>
    <definedName name="_xlnm.Print_Area" localSheetId="11">'تابع جدول 10'!$A$1:$N$25</definedName>
    <definedName name="_xlnm.Print_Area" localSheetId="13">'تابع جدول 11'!$A$1:$K$29</definedName>
    <definedName name="_xlnm.Print_Area" localSheetId="1">'جدول 1'!$A$1:$J$53</definedName>
    <definedName name="_xlnm.Print_Area" localSheetId="12">'جدول 11'!$A$1:$L$27</definedName>
    <definedName name="_xlnm.Print_Area" localSheetId="14">'جدول 12'!$A$1:$M$24</definedName>
    <definedName name="_xlnm.Print_Area" localSheetId="15">'جدول 13'!$A$1:$P$27</definedName>
    <definedName name="_xlnm.Print_Area" localSheetId="2">'جدول 2'!$A$1:$H$29</definedName>
    <definedName name="_xlnm.Print_Area" localSheetId="3">'جدول 3'!$A$1:$O$27</definedName>
    <definedName name="_xlnm.Print_Area" localSheetId="4">'جدول 4'!$A$1:$L$22</definedName>
    <definedName name="_xlnm.Print_Area" localSheetId="5">'جدول 5'!$A$1:$R$17</definedName>
    <definedName name="_xlnm.Print_Area" localSheetId="6">'جدول 6'!$A$1:$P$24</definedName>
    <definedName name="_xlnm.Print_Area" localSheetId="7">'جدول 7'!$A$1:$N$25</definedName>
    <definedName name="_xlnm.Print_Area" localSheetId="8">'جدول 8'!$A$1:$M$25</definedName>
    <definedName name="_xlnm.Print_Area" localSheetId="9">'جدول 9'!$A$1:$M$22</definedName>
    <definedName name="_xlnm.Print_Area" localSheetId="10">جدول10!$A$1:$O$24</definedName>
    <definedName name="_xlnm.Print_Area" localSheetId="18">ديالى!$A$1:$J$20</definedName>
    <definedName name="_xlnm.Print_Area" localSheetId="28">'ذي قار'!$A$1:$G$11</definedName>
    <definedName name="_xlnm.Print_Area" localSheetId="24">'صلاح الدين'!$A$1:$G$15</definedName>
    <definedName name="_xlnm.Print_Area" localSheetId="22">كربلاء!$A$1:$F$14</definedName>
    <definedName name="_xlnm.Print_Area" localSheetId="29">ميسان!$A$1:$J$11</definedName>
    <definedName name="_xlnm.Print_Area" localSheetId="23">واسط!$A$1:$J$22</definedName>
  </definedNames>
  <calcPr calcId="144525"/>
  <fileRecoveryPr autoRecover="0"/>
</workbook>
</file>

<file path=xl/calcChain.xml><?xml version="1.0" encoding="utf-8"?>
<calcChain xmlns="http://schemas.openxmlformats.org/spreadsheetml/2006/main">
  <c r="L8" i="108" l="1"/>
  <c r="M8" i="108"/>
  <c r="L9" i="108"/>
  <c r="M9" i="108"/>
  <c r="L10" i="108"/>
  <c r="M10" i="108"/>
  <c r="L11" i="108"/>
  <c r="M11" i="108"/>
  <c r="L12" i="108"/>
  <c r="M12" i="108"/>
  <c r="L13" i="108"/>
  <c r="M13" i="108"/>
  <c r="L14" i="108"/>
  <c r="M14" i="108"/>
  <c r="L15" i="108"/>
  <c r="M15" i="108"/>
  <c r="L16" i="108"/>
  <c r="M16" i="108"/>
  <c r="L17" i="108"/>
  <c r="M17" i="108"/>
  <c r="L18" i="108"/>
  <c r="M18" i="108"/>
  <c r="L19" i="108"/>
  <c r="M19" i="108"/>
  <c r="D20" i="108"/>
  <c r="E20" i="108"/>
  <c r="F20" i="108"/>
  <c r="G20" i="108"/>
  <c r="H20" i="108"/>
  <c r="I20" i="108"/>
  <c r="J20" i="108"/>
  <c r="K20" i="108"/>
  <c r="L20" i="108"/>
  <c r="M20" i="108"/>
  <c r="C23" i="105"/>
  <c r="D23" i="105"/>
  <c r="E23" i="105"/>
  <c r="F23" i="105"/>
  <c r="G23" i="105"/>
  <c r="H23" i="105"/>
  <c r="I23" i="105"/>
  <c r="J23" i="105"/>
  <c r="K23" i="105"/>
  <c r="L23" i="105"/>
  <c r="L7" i="104"/>
  <c r="M7" i="104"/>
  <c r="L8" i="104"/>
  <c r="M8" i="104"/>
  <c r="L9" i="104"/>
  <c r="M9" i="104"/>
  <c r="L10" i="104"/>
  <c r="M10" i="104"/>
  <c r="L11" i="104"/>
  <c r="M11" i="104"/>
  <c r="L12" i="104"/>
  <c r="M12" i="104"/>
  <c r="L13" i="104"/>
  <c r="M13" i="104"/>
  <c r="L14" i="104"/>
  <c r="M14" i="104"/>
  <c r="L15" i="104"/>
  <c r="M15" i="104"/>
  <c r="L16" i="104"/>
  <c r="M16" i="104"/>
  <c r="L17" i="104"/>
  <c r="M17" i="104"/>
  <c r="L18" i="104"/>
  <c r="M18" i="104"/>
  <c r="C19" i="104"/>
  <c r="D19" i="104"/>
  <c r="G19" i="104"/>
  <c r="H19" i="104"/>
  <c r="J19" i="104"/>
  <c r="K19" i="104"/>
  <c r="L19" i="104"/>
  <c r="M19" i="104"/>
  <c r="E19" i="103"/>
  <c r="G19" i="103"/>
  <c r="H19" i="103"/>
  <c r="K19" i="103"/>
  <c r="L19" i="103"/>
  <c r="M19" i="103"/>
  <c r="M22" i="99" l="1"/>
  <c r="D22" i="99"/>
  <c r="J12" i="124" l="1"/>
  <c r="J11" i="124"/>
  <c r="J10" i="124"/>
  <c r="J9" i="124"/>
  <c r="J8" i="124"/>
  <c r="N24" i="109"/>
  <c r="N6" i="99"/>
  <c r="J8" i="114" l="1"/>
  <c r="J9" i="114"/>
  <c r="J10" i="114"/>
  <c r="J11" i="114"/>
  <c r="J12" i="114"/>
  <c r="J7" i="114"/>
  <c r="I13" i="114"/>
  <c r="E13" i="114"/>
  <c r="F13" i="114"/>
  <c r="J13" i="114" s="1"/>
  <c r="C10" i="119" l="1"/>
  <c r="D10" i="119"/>
  <c r="E10" i="119"/>
  <c r="F10" i="119"/>
  <c r="N8" i="109"/>
  <c r="O8" i="109"/>
  <c r="N9" i="109"/>
  <c r="O9" i="109"/>
  <c r="N10" i="109"/>
  <c r="O10" i="109"/>
  <c r="N11" i="109"/>
  <c r="O11" i="109"/>
  <c r="N12" i="109"/>
  <c r="O12" i="109"/>
  <c r="N13" i="109"/>
  <c r="O13" i="109"/>
  <c r="N14" i="109"/>
  <c r="O14" i="109"/>
  <c r="N15" i="109"/>
  <c r="O15" i="109"/>
  <c r="N16" i="109"/>
  <c r="O16" i="109"/>
  <c r="N17" i="109"/>
  <c r="O17" i="109"/>
  <c r="N18" i="109"/>
  <c r="O18" i="109"/>
  <c r="N20" i="109"/>
  <c r="O20" i="109"/>
  <c r="N21" i="109"/>
  <c r="O21" i="109"/>
  <c r="N22" i="109"/>
  <c r="O22" i="109"/>
  <c r="N23" i="109"/>
  <c r="O23" i="109"/>
  <c r="B24" i="109"/>
  <c r="C24" i="109"/>
  <c r="D24" i="109"/>
  <c r="E24" i="109"/>
  <c r="J24" i="109"/>
  <c r="K24" i="109"/>
  <c r="L24" i="109"/>
  <c r="M24" i="109"/>
  <c r="O24" i="109"/>
  <c r="J8" i="106" l="1"/>
  <c r="K8" i="106"/>
  <c r="J9" i="106"/>
  <c r="K9" i="106"/>
  <c r="J10" i="106"/>
  <c r="K10" i="106"/>
  <c r="J11" i="106"/>
  <c r="K11" i="106"/>
  <c r="J12" i="106"/>
  <c r="K12" i="106"/>
  <c r="J13" i="106"/>
  <c r="K13" i="106"/>
  <c r="J14" i="106"/>
  <c r="K14" i="106"/>
  <c r="J15" i="106"/>
  <c r="K15" i="106"/>
  <c r="J16" i="106"/>
  <c r="K16" i="106"/>
  <c r="J17" i="106"/>
  <c r="K17" i="106"/>
  <c r="J18" i="106"/>
  <c r="K18" i="106"/>
  <c r="J19" i="106"/>
  <c r="K19" i="106"/>
  <c r="J20" i="106"/>
  <c r="K20" i="106"/>
  <c r="J21" i="106"/>
  <c r="K21" i="106"/>
  <c r="J22" i="106"/>
  <c r="K22" i="106"/>
  <c r="J23" i="106"/>
  <c r="K23" i="106"/>
  <c r="F24" i="106"/>
  <c r="G24" i="106"/>
  <c r="H24" i="106"/>
  <c r="I24" i="106"/>
  <c r="J24" i="106"/>
  <c r="K24" i="106"/>
  <c r="Q56" i="107" l="1"/>
  <c r="P56" i="107"/>
  <c r="O56" i="107"/>
  <c r="S56" i="107" s="1"/>
  <c r="N56" i="107"/>
  <c r="R56" i="107" s="1"/>
  <c r="S55" i="107"/>
  <c r="R55" i="107"/>
  <c r="S54" i="107"/>
  <c r="R54" i="107"/>
  <c r="S53" i="107"/>
  <c r="R53" i="107"/>
  <c r="S52" i="107"/>
  <c r="R52" i="107"/>
  <c r="S51" i="107"/>
  <c r="R51" i="107"/>
  <c r="S50" i="107"/>
  <c r="R50" i="107"/>
  <c r="S49" i="107"/>
  <c r="R49" i="107"/>
  <c r="S48" i="107"/>
  <c r="R48" i="107"/>
  <c r="S47" i="107"/>
  <c r="R47" i="107"/>
  <c r="S46" i="107"/>
  <c r="R46" i="107"/>
  <c r="S45" i="107"/>
  <c r="R45" i="107"/>
  <c r="S44" i="107"/>
  <c r="R44" i="107"/>
  <c r="S43" i="107"/>
  <c r="S42" i="107"/>
  <c r="R42" i="107"/>
  <c r="I11" i="115" l="1"/>
  <c r="I12" i="115"/>
  <c r="I13" i="115"/>
  <c r="I14" i="115"/>
  <c r="I15" i="115"/>
  <c r="I16" i="115"/>
  <c r="I17" i="115"/>
  <c r="I18" i="115"/>
  <c r="I19" i="115"/>
  <c r="I20" i="115"/>
  <c r="I21" i="115"/>
  <c r="I10" i="115"/>
  <c r="H11" i="115"/>
  <c r="H12" i="115"/>
  <c r="H13" i="115"/>
  <c r="H14" i="115"/>
  <c r="H15" i="115"/>
  <c r="H16" i="115"/>
  <c r="H17" i="115"/>
  <c r="H18" i="115"/>
  <c r="H19" i="115"/>
  <c r="H20" i="115"/>
  <c r="H21" i="115"/>
  <c r="H10" i="115"/>
  <c r="J8" i="127"/>
  <c r="J9" i="127"/>
  <c r="J10" i="127"/>
  <c r="J11" i="127"/>
  <c r="J7" i="127"/>
  <c r="I8" i="127"/>
  <c r="I9" i="127"/>
  <c r="I10" i="127"/>
  <c r="I11" i="127"/>
  <c r="I7" i="127"/>
  <c r="L12" i="133"/>
  <c r="L13" i="133"/>
  <c r="L14" i="133"/>
  <c r="L15" i="133"/>
  <c r="L16" i="133"/>
  <c r="L17" i="133"/>
  <c r="L11" i="133"/>
  <c r="K12" i="133"/>
  <c r="K13" i="133"/>
  <c r="K14" i="133"/>
  <c r="K15" i="133"/>
  <c r="K16" i="133"/>
  <c r="K17" i="133"/>
  <c r="K18" i="133"/>
  <c r="K11" i="133"/>
  <c r="I9" i="124"/>
  <c r="I10" i="124"/>
  <c r="I11" i="124"/>
  <c r="I12" i="124"/>
  <c r="I8" i="124"/>
  <c r="J6" i="123"/>
  <c r="J7" i="123"/>
  <c r="J5" i="123"/>
  <c r="I6" i="123"/>
  <c r="I7" i="123"/>
  <c r="I5" i="123"/>
  <c r="J8" i="120"/>
  <c r="J9" i="120"/>
  <c r="J10" i="120"/>
  <c r="J11" i="120"/>
  <c r="J12" i="120"/>
  <c r="J13" i="120"/>
  <c r="J7" i="120"/>
  <c r="I8" i="120"/>
  <c r="I9" i="120"/>
  <c r="I10" i="120"/>
  <c r="I11" i="120"/>
  <c r="I12" i="120"/>
  <c r="I13" i="120"/>
  <c r="I7" i="120"/>
  <c r="J9" i="117"/>
  <c r="J10" i="117"/>
  <c r="J11" i="117"/>
  <c r="J12" i="117"/>
  <c r="J13" i="117"/>
  <c r="J14" i="117"/>
  <c r="J8" i="117"/>
  <c r="I9" i="117"/>
  <c r="I10" i="117"/>
  <c r="I11" i="117"/>
  <c r="I12" i="117"/>
  <c r="I13" i="117"/>
  <c r="I14" i="117"/>
  <c r="I8" i="117"/>
  <c r="L6" i="102"/>
  <c r="L7" i="102"/>
  <c r="L8" i="102"/>
  <c r="L9" i="102"/>
  <c r="L10" i="102"/>
  <c r="L11" i="102"/>
  <c r="L12" i="102"/>
  <c r="L13" i="102"/>
  <c r="L14" i="102"/>
  <c r="L15" i="102"/>
  <c r="L16" i="102"/>
  <c r="L5" i="102"/>
  <c r="K6" i="102"/>
  <c r="K7" i="102"/>
  <c r="K8" i="102"/>
  <c r="K9" i="102"/>
  <c r="K10" i="102"/>
  <c r="K11" i="102"/>
  <c r="K12" i="102"/>
  <c r="K13" i="102"/>
  <c r="K14" i="102"/>
  <c r="K15" i="102"/>
  <c r="K16" i="102"/>
  <c r="K5" i="102"/>
  <c r="L8" i="101"/>
  <c r="L9" i="101"/>
  <c r="L10" i="101"/>
  <c r="L11" i="101"/>
  <c r="L12" i="101"/>
  <c r="L13" i="101"/>
  <c r="L14" i="101"/>
  <c r="L15" i="101"/>
  <c r="L16" i="101"/>
  <c r="L17" i="101"/>
  <c r="L18" i="101"/>
  <c r="L19" i="101"/>
  <c r="L7" i="101"/>
  <c r="K8" i="101"/>
  <c r="K9" i="101"/>
  <c r="K10" i="101"/>
  <c r="K11" i="101"/>
  <c r="K12" i="101"/>
  <c r="K13" i="101"/>
  <c r="K14" i="101"/>
  <c r="K15" i="101"/>
  <c r="K16" i="101"/>
  <c r="K17" i="101"/>
  <c r="K18" i="101"/>
  <c r="K19" i="101"/>
  <c r="K7" i="101"/>
  <c r="N7" i="99"/>
  <c r="N8" i="99"/>
  <c r="N9" i="99"/>
  <c r="N10" i="99"/>
  <c r="N11" i="99"/>
  <c r="N12" i="99"/>
  <c r="N13" i="99"/>
  <c r="N14" i="99"/>
  <c r="N15" i="99"/>
  <c r="N16" i="99"/>
  <c r="N17" i="99"/>
  <c r="N18" i="99"/>
  <c r="N22" i="99" s="1"/>
  <c r="N19" i="99"/>
  <c r="N20" i="99"/>
  <c r="N21" i="99"/>
  <c r="N5" i="99"/>
  <c r="M6" i="99"/>
  <c r="M7" i="99"/>
  <c r="M8" i="99"/>
  <c r="M9" i="99"/>
  <c r="M10" i="99"/>
  <c r="M11" i="99"/>
  <c r="M12" i="99"/>
  <c r="M13" i="99"/>
  <c r="M14" i="99"/>
  <c r="M15" i="99"/>
  <c r="M16" i="99"/>
  <c r="M17" i="99"/>
  <c r="M18" i="99"/>
  <c r="M19" i="99"/>
  <c r="M20" i="99"/>
  <c r="M21" i="99"/>
  <c r="M5" i="99"/>
  <c r="N7" i="98"/>
  <c r="N8" i="98"/>
  <c r="N9" i="98"/>
  <c r="N10" i="98"/>
  <c r="N11" i="98"/>
  <c r="N12" i="98"/>
  <c r="N13" i="98"/>
  <c r="N14" i="98"/>
  <c r="N15" i="98"/>
  <c r="N16" i="98"/>
  <c r="N17" i="98"/>
  <c r="N6" i="98"/>
  <c r="M7" i="98"/>
  <c r="M8" i="98"/>
  <c r="M9" i="98"/>
  <c r="M10" i="98"/>
  <c r="M11" i="98"/>
  <c r="M12" i="98"/>
  <c r="M13" i="98"/>
  <c r="M14" i="98"/>
  <c r="M15" i="98"/>
  <c r="M16" i="98"/>
  <c r="M17" i="98"/>
  <c r="M18" i="98"/>
  <c r="M6" i="98"/>
  <c r="H24" i="95"/>
  <c r="G24" i="95"/>
  <c r="H7" i="95"/>
  <c r="H8" i="95"/>
  <c r="H9" i="95"/>
  <c r="H10" i="95"/>
  <c r="H11" i="95"/>
  <c r="H12" i="95"/>
  <c r="H13" i="95"/>
  <c r="H14" i="95"/>
  <c r="H15" i="95"/>
  <c r="H16" i="95"/>
  <c r="H17" i="95"/>
  <c r="H18" i="95"/>
  <c r="H19" i="95"/>
  <c r="H20" i="95"/>
  <c r="H21" i="95"/>
  <c r="H22" i="95"/>
  <c r="H23" i="95"/>
  <c r="H6" i="95"/>
  <c r="G7" i="95"/>
  <c r="G8" i="95"/>
  <c r="G9" i="95"/>
  <c r="G10" i="95"/>
  <c r="G11" i="95"/>
  <c r="G12" i="95"/>
  <c r="G13" i="95"/>
  <c r="G14" i="95"/>
  <c r="G15" i="95"/>
  <c r="G16" i="95"/>
  <c r="G17" i="95"/>
  <c r="G18" i="95"/>
  <c r="G19" i="95"/>
  <c r="G20" i="95"/>
  <c r="G21" i="95"/>
  <c r="G22" i="95"/>
  <c r="G23" i="95"/>
  <c r="G6" i="95"/>
  <c r="G7" i="94"/>
  <c r="H7" i="94"/>
  <c r="G8" i="94"/>
  <c r="H8" i="94"/>
  <c r="G9" i="94"/>
  <c r="H9" i="94"/>
  <c r="G10" i="94"/>
  <c r="H10" i="94"/>
  <c r="G11" i="94"/>
  <c r="H11" i="94"/>
  <c r="G12" i="94"/>
  <c r="H12" i="94"/>
  <c r="G13" i="94"/>
  <c r="H13" i="94"/>
  <c r="G14" i="94"/>
  <c r="H14" i="94"/>
  <c r="G15" i="94"/>
  <c r="H15" i="94"/>
  <c r="G16" i="94"/>
  <c r="H16" i="94"/>
  <c r="G17" i="94"/>
  <c r="H17" i="94"/>
  <c r="G18" i="94"/>
  <c r="H18" i="94"/>
  <c r="C19" i="94"/>
  <c r="D19" i="94"/>
  <c r="E19" i="94"/>
  <c r="F19" i="94"/>
  <c r="G19" i="94"/>
  <c r="H19" i="94"/>
  <c r="H6" i="94"/>
  <c r="H5" i="94"/>
  <c r="G5" i="94"/>
  <c r="H15" i="117"/>
  <c r="D15" i="117"/>
  <c r="J15" i="117" s="1"/>
  <c r="C15" i="117"/>
  <c r="I15" i="117" s="1"/>
  <c r="E22" i="115"/>
  <c r="I22" i="115" s="1"/>
  <c r="D22" i="115"/>
  <c r="H22" i="115" s="1"/>
  <c r="H11" i="127"/>
  <c r="G11" i="127"/>
  <c r="F11" i="127"/>
  <c r="E11" i="127"/>
  <c r="D11" i="127"/>
  <c r="C11" i="127"/>
  <c r="C18" i="133" l="1"/>
  <c r="D18" i="133"/>
  <c r="L18" i="133" s="1"/>
  <c r="E18" i="133"/>
  <c r="F18" i="133"/>
  <c r="G18" i="133"/>
  <c r="H18" i="133"/>
  <c r="I18" i="133"/>
  <c r="J18" i="133"/>
  <c r="F14" i="134" l="1"/>
  <c r="F13" i="134"/>
  <c r="E14" i="134"/>
  <c r="E15" i="134"/>
  <c r="E13" i="134"/>
  <c r="D15" i="134"/>
  <c r="F15" i="134" s="1"/>
  <c r="N7" i="109"/>
  <c r="O7" i="109"/>
  <c r="N6" i="109"/>
  <c r="L7" i="108"/>
  <c r="M7" i="108"/>
  <c r="M6" i="108"/>
  <c r="L6" i="108"/>
  <c r="K7" i="106"/>
  <c r="K6" i="106"/>
  <c r="J7" i="106"/>
  <c r="J6" i="106"/>
  <c r="M6" i="104"/>
  <c r="M5" i="104"/>
  <c r="L5" i="104"/>
  <c r="L6" i="104"/>
  <c r="C16" i="102"/>
  <c r="D16" i="102"/>
  <c r="E16" i="102"/>
  <c r="F16" i="102"/>
  <c r="G16" i="102"/>
  <c r="H16" i="102"/>
  <c r="I16" i="102"/>
  <c r="J16" i="102"/>
  <c r="C19" i="101"/>
  <c r="D19" i="101"/>
  <c r="E19" i="101"/>
  <c r="F19" i="101"/>
  <c r="G19" i="101"/>
  <c r="H19" i="101"/>
  <c r="I19" i="101"/>
  <c r="J19" i="101"/>
  <c r="C22" i="99"/>
  <c r="E22" i="99"/>
  <c r="F22" i="99"/>
  <c r="G22" i="99"/>
  <c r="H22" i="99"/>
  <c r="I22" i="99"/>
  <c r="J22" i="99"/>
  <c r="K22" i="99"/>
  <c r="L22" i="99"/>
  <c r="C18" i="98"/>
  <c r="D18" i="98"/>
  <c r="N18" i="98" s="1"/>
  <c r="E18" i="98"/>
  <c r="F18" i="98"/>
  <c r="G18" i="98"/>
  <c r="H18" i="98"/>
  <c r="I18" i="98"/>
  <c r="J18" i="98"/>
  <c r="K18" i="98"/>
  <c r="L18" i="98"/>
  <c r="D24" i="95" l="1"/>
  <c r="E24" i="95" l="1"/>
  <c r="C24" i="95"/>
  <c r="O6" i="109" l="1"/>
  <c r="O5" i="99" l="1"/>
  <c r="H17" i="107"/>
  <c r="O22" i="99" l="1"/>
  <c r="F12" i="125" l="1"/>
  <c r="E12" i="125"/>
  <c r="D12" i="125"/>
  <c r="C12" i="125"/>
  <c r="D7" i="107" l="1"/>
  <c r="G7" i="107"/>
  <c r="H7" i="107"/>
  <c r="I7" i="107"/>
  <c r="D8" i="107"/>
  <c r="G8" i="107"/>
  <c r="H8" i="107"/>
  <c r="H12" i="107" l="1"/>
  <c r="G12" i="107"/>
  <c r="D12" i="107"/>
  <c r="H11" i="107"/>
  <c r="G11" i="107"/>
  <c r="D11" i="107"/>
  <c r="H10" i="107"/>
  <c r="G10" i="107"/>
  <c r="D10" i="107"/>
  <c r="H9" i="107"/>
  <c r="G9" i="107"/>
  <c r="D9" i="107"/>
  <c r="I9" i="107" l="1"/>
  <c r="I10" i="107"/>
</calcChain>
</file>

<file path=xl/comments1.xml><?xml version="1.0" encoding="utf-8"?>
<comments xmlns="http://schemas.openxmlformats.org/spreadsheetml/2006/main">
  <authors>
    <author>Sahar Mohammad</author>
    <author>user</author>
  </authors>
  <commentList>
    <comment ref="M46" author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2" authorId="1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Sahar Mohammad</author>
    <author>user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<sst xmlns="http://schemas.openxmlformats.org/spreadsheetml/2006/main" count="818" uniqueCount="218">
  <si>
    <t>المجموع</t>
  </si>
  <si>
    <t>ديالى</t>
  </si>
  <si>
    <t>بغداد</t>
  </si>
  <si>
    <t>بابل</t>
  </si>
  <si>
    <t>ذي قار</t>
  </si>
  <si>
    <t>واسط</t>
  </si>
  <si>
    <t>ميسان</t>
  </si>
  <si>
    <t>البصرة</t>
  </si>
  <si>
    <t>المحافظــــــــة</t>
  </si>
  <si>
    <t>العدد</t>
  </si>
  <si>
    <t>المبلغ</t>
  </si>
  <si>
    <t>مجموع مقاولات الأبنية</t>
  </si>
  <si>
    <t>مجموع مقاولات الإنشاءات</t>
  </si>
  <si>
    <t>كركوك</t>
  </si>
  <si>
    <t>الوزارات</t>
  </si>
  <si>
    <t>مجموع مقاولات الابنية</t>
  </si>
  <si>
    <t>مجموع مقاولات الانشاءات</t>
  </si>
  <si>
    <t>المجــــــــــــــــــموع</t>
  </si>
  <si>
    <t>وزارة الموارد المائية</t>
  </si>
  <si>
    <t>وزارة الكهرباء</t>
  </si>
  <si>
    <t>وزارة الزراعة</t>
  </si>
  <si>
    <t>وزارة النقل</t>
  </si>
  <si>
    <t>وزارة التربية</t>
  </si>
  <si>
    <t>وزارة الصحة</t>
  </si>
  <si>
    <t>امانة بغداد</t>
  </si>
  <si>
    <t>وزارة شؤون المحافظات</t>
  </si>
  <si>
    <t>وزارة البلديات والاشغال</t>
  </si>
  <si>
    <t>وزارة الاعمار والاسكان</t>
  </si>
  <si>
    <t>المبلغ : مليون دينار</t>
  </si>
  <si>
    <t>أبنية صناعية</t>
  </si>
  <si>
    <t>أبنية صحية</t>
  </si>
  <si>
    <t>أبنية ثقافية</t>
  </si>
  <si>
    <t xml:space="preserve"> </t>
  </si>
  <si>
    <t xml:space="preserve">ابنية خدمية </t>
  </si>
  <si>
    <t>انشاءات زراعية</t>
  </si>
  <si>
    <t>نقل واتصالات</t>
  </si>
  <si>
    <t>الصناعة الاستخراجية</t>
  </si>
  <si>
    <t xml:space="preserve">وزارة النفط </t>
  </si>
  <si>
    <t xml:space="preserve">(10) تابع جدول </t>
  </si>
  <si>
    <t>تابع جدول  (11)</t>
  </si>
  <si>
    <t>جدول (1)</t>
  </si>
  <si>
    <t>المجموع العام</t>
  </si>
  <si>
    <t>السنوات</t>
  </si>
  <si>
    <t>خطة</t>
  </si>
  <si>
    <t>الوزارة</t>
  </si>
  <si>
    <t>المبلغ : الف دينار</t>
  </si>
  <si>
    <t>المبلغ :الف دينار</t>
  </si>
  <si>
    <t>المبلغ:الف دينار</t>
  </si>
  <si>
    <t xml:space="preserve">جدول (4) </t>
  </si>
  <si>
    <t xml:space="preserve">(5) جدول </t>
  </si>
  <si>
    <t xml:space="preserve"> جدول  (6)</t>
  </si>
  <si>
    <t xml:space="preserve">(7) جدول </t>
  </si>
  <si>
    <t>جدول (8)</t>
  </si>
  <si>
    <t xml:space="preserve">(9) جدول </t>
  </si>
  <si>
    <t xml:space="preserve">(10) جدول </t>
  </si>
  <si>
    <t xml:space="preserve">(11) جدول </t>
  </si>
  <si>
    <t>وزارة التعليم العالي والبحث العلمي</t>
  </si>
  <si>
    <t xml:space="preserve">العدد             </t>
  </si>
  <si>
    <t xml:space="preserve">(12) جدول </t>
  </si>
  <si>
    <t>جدول  (13)</t>
  </si>
  <si>
    <t>وزارة الهجرة والمهجريين</t>
  </si>
  <si>
    <t xml:space="preserve">المبلغ :الف دينار      </t>
  </si>
  <si>
    <t xml:space="preserve">عدد ومبلغ المقاولات المحالة حسب الوزارات ونوع الخطة والميزانية لمحافظة واسط لسنة  2015                                                                                                                                          </t>
  </si>
  <si>
    <t>جدول (2)</t>
  </si>
  <si>
    <t>الزراعة</t>
  </si>
  <si>
    <t>التحويلية</t>
  </si>
  <si>
    <t>النقل والمواصلات</t>
  </si>
  <si>
    <t>الخدمات</t>
  </si>
  <si>
    <t>المحافظــــــة</t>
  </si>
  <si>
    <t>الانشاءات الزراعية</t>
  </si>
  <si>
    <t>النقل والاتصالات</t>
  </si>
  <si>
    <t>الخدمية</t>
  </si>
  <si>
    <t xml:space="preserve">(3) جدول </t>
  </si>
  <si>
    <t xml:space="preserve">(14) جدول </t>
  </si>
  <si>
    <t xml:space="preserve">(20) جدول </t>
  </si>
  <si>
    <t xml:space="preserve"> المبلغ                 </t>
  </si>
  <si>
    <t xml:space="preserve">المبلغ              </t>
  </si>
  <si>
    <t>نجف</t>
  </si>
  <si>
    <t>قادسية</t>
  </si>
  <si>
    <t>وزارة الثقافة</t>
  </si>
  <si>
    <t>الوقف السني</t>
  </si>
  <si>
    <t>الوقف الشيعي</t>
  </si>
  <si>
    <t xml:space="preserve">المجموع </t>
  </si>
  <si>
    <t xml:space="preserve">ميزانية </t>
  </si>
  <si>
    <t xml:space="preserve">      ذاتي</t>
  </si>
  <si>
    <t xml:space="preserve">    حكم محلي</t>
  </si>
  <si>
    <t xml:space="preserve">       ميزانية               </t>
  </si>
  <si>
    <t xml:space="preserve">المبلغ : الف دينار       </t>
  </si>
  <si>
    <t xml:space="preserve">تابع جدول (14) </t>
  </si>
  <si>
    <t xml:space="preserve">تابع جدول (14)  </t>
  </si>
  <si>
    <t>تابع جول(14)</t>
  </si>
  <si>
    <t>تابع جدول (14)</t>
  </si>
  <si>
    <t>الانبار</t>
  </si>
  <si>
    <t>كربلاء</t>
  </si>
  <si>
    <t>صلاح الدين</t>
  </si>
  <si>
    <t>وزارة الصناعة والمعادن</t>
  </si>
  <si>
    <t>وزارة النفط</t>
  </si>
  <si>
    <t xml:space="preserve">عدد ومبلغ المقاولات المحالة حسب الوزارة  ونوع الخطة والميزانية لمحافظة المثنى لسنة  2017                                                                                                                                      </t>
  </si>
  <si>
    <t xml:space="preserve">       المبلغ</t>
  </si>
  <si>
    <t xml:space="preserve">        الماء والكهرباء</t>
  </si>
  <si>
    <t xml:space="preserve">       المجموع</t>
  </si>
  <si>
    <t xml:space="preserve">   المبلغ                 </t>
  </si>
  <si>
    <t xml:space="preserve">     المبلغ</t>
  </si>
  <si>
    <t xml:space="preserve">            المجموع</t>
  </si>
  <si>
    <t xml:space="preserve">  العدد</t>
  </si>
  <si>
    <t xml:space="preserve">          ميزانية </t>
  </si>
  <si>
    <t xml:space="preserve">          ميزانية                                            </t>
  </si>
  <si>
    <t xml:space="preserve">          ميزانية</t>
  </si>
  <si>
    <t xml:space="preserve">           المجموع</t>
  </si>
  <si>
    <t xml:space="preserve">                ميزانية </t>
  </si>
  <si>
    <t xml:space="preserve">                 المجموع</t>
  </si>
  <si>
    <t xml:space="preserve"> العدد</t>
  </si>
  <si>
    <t xml:space="preserve">      المجموع</t>
  </si>
  <si>
    <t xml:space="preserve">حكم محلي </t>
  </si>
  <si>
    <t>نينوى</t>
  </si>
  <si>
    <t>التجارة</t>
  </si>
  <si>
    <t>وزارو الزراعة</t>
  </si>
  <si>
    <t xml:space="preserve">العدد </t>
  </si>
  <si>
    <t xml:space="preserve">وزارة الاعمار والاسكان </t>
  </si>
  <si>
    <t>ذاتي</t>
  </si>
  <si>
    <t xml:space="preserve">        المجموع</t>
  </si>
  <si>
    <t xml:space="preserve">     المجموع</t>
  </si>
  <si>
    <t xml:space="preserve">      المبلغ</t>
  </si>
  <si>
    <t xml:space="preserve">   المبلغ</t>
  </si>
  <si>
    <t>حكم محلي</t>
  </si>
  <si>
    <t xml:space="preserve">    المبلغ</t>
  </si>
  <si>
    <t xml:space="preserve">                            المبلغ : الف دينار</t>
  </si>
  <si>
    <t xml:space="preserve">                         المبلغ : الف دينار</t>
  </si>
  <si>
    <t xml:space="preserve">         المبلغ : الف دينار</t>
  </si>
  <si>
    <t xml:space="preserve">          المجموع</t>
  </si>
  <si>
    <t xml:space="preserve">    المبلغ  </t>
  </si>
  <si>
    <t xml:space="preserve">        ميزانية </t>
  </si>
  <si>
    <t xml:space="preserve">   أبنية  صحية</t>
  </si>
  <si>
    <t xml:space="preserve">   أبنية صناعية</t>
  </si>
  <si>
    <t xml:space="preserve">       أبنية  ثقافية</t>
  </si>
  <si>
    <t xml:space="preserve">     أبنية خدمية</t>
  </si>
  <si>
    <t xml:space="preserve">    المجموع</t>
  </si>
  <si>
    <t xml:space="preserve">      خدمية</t>
  </si>
  <si>
    <t>الصناعات الاستخراجية</t>
  </si>
  <si>
    <t xml:space="preserve">        ميزانية</t>
  </si>
  <si>
    <t xml:space="preserve">       حكم محلي</t>
  </si>
  <si>
    <t xml:space="preserve">   حكم محلي</t>
  </si>
  <si>
    <t xml:space="preserve">     ميزانية </t>
  </si>
  <si>
    <t xml:space="preserve">       ذاتي</t>
  </si>
  <si>
    <t xml:space="preserve">      حكم محلي</t>
  </si>
  <si>
    <t xml:space="preserve">       المجموع              </t>
  </si>
  <si>
    <t xml:space="preserve">       الزراعة</t>
  </si>
  <si>
    <t xml:space="preserve">      الخدمات</t>
  </si>
  <si>
    <t xml:space="preserve">         حكم محلي</t>
  </si>
  <si>
    <t xml:space="preserve">وزارة الصحة </t>
  </si>
  <si>
    <t xml:space="preserve">  المبلغ</t>
  </si>
  <si>
    <t>عدد ومبلغ المقاولات المحالة  في القطاع العام حسب المحافظة لسنة 2019</t>
  </si>
  <si>
    <t>0</t>
  </si>
  <si>
    <t>وزارة العمل والشؤون الاجتماعية</t>
  </si>
  <si>
    <t>وزارة المالية</t>
  </si>
  <si>
    <t xml:space="preserve">عدد ومبلغ المقاولات المحالة في القطاع العام  حسب الوزارة لسنة 2019                                                                                                                                        </t>
  </si>
  <si>
    <t xml:space="preserve">عدد ومبلغ مقاولات الابنية السكنية المحالة في القطاع العام حسب المحافظة لسنة 2019 </t>
  </si>
  <si>
    <t>اضافات</t>
  </si>
  <si>
    <t xml:space="preserve">عدد ومبلغ مقاولات الابنية السكنية المحالة في القطاع العام حسب الوزارة لسنة 2019 </t>
  </si>
  <si>
    <t>صلاح  الدين</t>
  </si>
  <si>
    <t>المحافظة</t>
  </si>
  <si>
    <t>أبنية تجارية</t>
  </si>
  <si>
    <t>الصناعات التحويلية</t>
  </si>
  <si>
    <t>عدد ومبلغ المقاولات المحالة حسب المحافظة ونوع النشاط  الاقتصادي لسنة 2019</t>
  </si>
  <si>
    <t>عدد ومبلغ المقاولات المحالة حسب المحافظة ونوع النشاط الاقتصادي لسنة 2019</t>
  </si>
  <si>
    <t>التجارة                      البنوك والتامين</t>
  </si>
  <si>
    <t xml:space="preserve">عدد ومبلغ المقاولات المحالة حسب الوزارة  ونوع  النشاط الاقتصادي لسنة  2019 </t>
  </si>
  <si>
    <t xml:space="preserve">الصناعة التحويلية            الماء والكهرباء           النقل والمواصلات </t>
  </si>
  <si>
    <t>عدد ومبلغ المقاولات المحالة حسب االوزارة والنشاط الاقتصادي لسنة 2019</t>
  </si>
  <si>
    <t>البنوك والتامين</t>
  </si>
  <si>
    <t>ميزانية</t>
  </si>
  <si>
    <t xml:space="preserve">عدد ومبلغ المقاولات حسب المحافظة ونوع  الخطة والميزانية لسنة 2019                                                                                                                                          </t>
  </si>
  <si>
    <t>اجنبي</t>
  </si>
  <si>
    <t>وزارة البلديات والاشغال العامة</t>
  </si>
  <si>
    <t xml:space="preserve">    اجنبي </t>
  </si>
  <si>
    <t xml:space="preserve">عدد ومبلغ المقاولات المحالة حسب الوزارة ونوع الخطة والميزانية لمحافظة كركوك لسنة 2019  </t>
  </si>
  <si>
    <t>وزارة التعليم العالي</t>
  </si>
  <si>
    <t xml:space="preserve">وزارة شؤون المحافظات                 </t>
  </si>
  <si>
    <t>عدد ومبلغ المقاولات المحالة حسب الوزارة ونوع الخطة والميزانية لمحافظة ديالى لسنة 2019</t>
  </si>
  <si>
    <t>العدد        المبلغ</t>
  </si>
  <si>
    <t xml:space="preserve">عدد ومبلغ المقاولات المحالة حسب الوزارة ونوع الخطة والميزانية لمحافظة الانبار لسنة 2019                                                                                                                                        </t>
  </si>
  <si>
    <t xml:space="preserve">عدد ومبلغ المقاولات المحالة حسب الوزارة  ونوع الخطة والميزانية لمحافظة بغداد لسنة 2019                                                                                                                                     </t>
  </si>
  <si>
    <t xml:space="preserve">         ميزانية                    ذاتي</t>
  </si>
  <si>
    <t>وزارة الاعمار والايكان</t>
  </si>
  <si>
    <t xml:space="preserve">وزارة الزراعة  </t>
  </si>
  <si>
    <t xml:space="preserve">وزارة الصناعة والمعادن </t>
  </si>
  <si>
    <t xml:space="preserve">عدد ومبلغ المقاولات المحالة حسب الوزارة  ونوع الخطة والميزانية لمحافظة كربلاء لسنة 2019                                                                                                                                           </t>
  </si>
  <si>
    <t xml:space="preserve">               ميزانية                         ذاتي                   </t>
  </si>
  <si>
    <t xml:space="preserve">عدد ومبلغ المقاولات المحالة حسب الوزارة ونوع الخطة والميزانية لمحافظة واسط  لسنة  2019                                                                                                                                          </t>
  </si>
  <si>
    <t>ورارة الاعمار والاسكان</t>
  </si>
  <si>
    <t xml:space="preserve">عدد ومبلغ المقاولات المحالة حسب الوزارة ونوع الخطة والميزانية لمحافظة القادسية لسنة 2019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</si>
  <si>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ذي قار لسنة 2019                                                                                                                                       </t>
  </si>
  <si>
    <t xml:space="preserve">       ميزانية                  ذاتي                   حكم محلي</t>
  </si>
  <si>
    <t xml:space="preserve">عدد ومبلغ المقاولات المحالة حسب الوزارة ونوع الخطة والميزانية لمحافظة ميسان  لسنة 2019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</si>
  <si>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البصرة لسنة 2019                                                                                                                                   </t>
  </si>
  <si>
    <t>عدد ومبلغ الابنية السكنية المحالة في القطاع العام حسب الوزارات لسنة 2019</t>
  </si>
  <si>
    <t xml:space="preserve">عدد ومبلغ مقاولات الانشاءات المحالة في القطاع العام حسب  المحافظة ونوع  النشاط الاقتصادي لسنة 2019 </t>
  </si>
  <si>
    <t xml:space="preserve">عدد ومبلغ المقاولات المحالة حسب الوزارة ونوع الخطة والميزانية لمحافظة نينوى لسنة 2019  </t>
  </si>
  <si>
    <t xml:space="preserve">عدد ومبلغ المقاولات المحالة حسب الوزارة  ونوع الخطة والميزانية لمحافظة بابل لسنة 2019                                                                                                                                           </t>
  </si>
  <si>
    <t>المؤشرات الرئيسية لمقاولات الابنية والانشاءات في القطاع العام للفترة   (2008 - 2019 )</t>
  </si>
  <si>
    <t xml:space="preserve">عدد مقاولات الابنية </t>
  </si>
  <si>
    <t xml:space="preserve">عدد مقاولات الانشاءات </t>
  </si>
  <si>
    <t>عدد ومبلغ مقاولات الابنية  غيرالسكنية المحالة في القطاع العام حسب المحافظة لسنة 2019</t>
  </si>
  <si>
    <t xml:space="preserve">عدد ومبلغ مقاولات الانشاءات المحالة في القطاع العام حسب الوزارة ونوع النشاط الاقتصادي لسنة 2019 </t>
  </si>
  <si>
    <t xml:space="preserve">        عدد ومبلغ المقاولات المحالة حسب الوزارة  ونوع الخطة  والميزانية  لسنة 2019                                                                                                                                          </t>
  </si>
  <si>
    <t xml:space="preserve">    ميزانية</t>
  </si>
  <si>
    <t xml:space="preserve">عدد ومبلغ المقاولات المحالة حسب الوزارة ونوع الخطة والميزانية لمحافظة صلاح الدين  لسنة  2019 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</si>
  <si>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النجف لسنة 2019                                                                                                                                     </t>
  </si>
  <si>
    <t xml:space="preserve">       ميزانية</t>
  </si>
  <si>
    <t xml:space="preserve">         المجموع</t>
  </si>
  <si>
    <t xml:space="preserve">الوقف االشيعي                               </t>
  </si>
  <si>
    <t>عمارات سكنية</t>
  </si>
  <si>
    <t>مجمعات سكنية</t>
  </si>
  <si>
    <t>عمارات  سكنية</t>
  </si>
  <si>
    <t>تم حذف الاعمدة الصفرية  ( الابنية الزراعية )</t>
  </si>
  <si>
    <t>تم حذف الاعمدة الصفرية  ( ذاتي - حكم محلي- عربي - أجنبي )</t>
  </si>
  <si>
    <t xml:space="preserve">العدد                  المبلغ     </t>
  </si>
  <si>
    <t>تابع جدول(14)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</si>
</sst>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;_-@_-"/>
  </numFmts>
  <fonts count="40">
    <font>
      <sz val="10"/>
      <name val="Arial"/>
      <charset val="178"/>
    </font>
    <font>
      <b/>
      <sz val="11"/>
      <name val="Arial"/>
      <family val="2"/>
      <charset val="178"/>
    </font>
    <font>
      <sz val="8"/>
      <name val="Arial"/>
      <family val="2"/>
    </font>
    <font>
      <sz val="10"/>
      <name val="Al-Mohanad"/>
      <charset val="178"/>
    </font>
    <font>
      <b/>
      <sz val="11"/>
      <name val="Al-Mohanad"/>
      <charset val="178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Al-Mohanad"/>
    </font>
    <font>
      <b/>
      <sz val="11"/>
      <color indexed="8"/>
      <name val="Al-Mohanad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4"/>
      <name val="Al-Mohanad"/>
    </font>
    <font>
      <b/>
      <sz val="12"/>
      <name val="Al-Mohanad"/>
    </font>
    <font>
      <sz val="12"/>
      <name val="Al-Mohanad"/>
    </font>
    <font>
      <sz val="10"/>
      <name val="Al-Mohanad"/>
    </font>
    <font>
      <sz val="11"/>
      <name val="Al-Mohanad"/>
    </font>
    <font>
      <b/>
      <sz val="10"/>
      <name val="Al-Mohanad"/>
    </font>
    <font>
      <sz val="14"/>
      <name val="Al-Mohanad"/>
    </font>
    <font>
      <sz val="12"/>
      <name val="Al-Mohanadl"/>
    </font>
    <font>
      <sz val="10"/>
      <name val="Al-Mohanadl"/>
    </font>
    <font>
      <b/>
      <sz val="12"/>
      <name val="Al-Mohanadl"/>
    </font>
    <font>
      <b/>
      <sz val="12"/>
      <color indexed="8"/>
      <name val="Al-Mohanad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l-Mohanad"/>
    </font>
    <font>
      <sz val="10"/>
      <name val="Arial"/>
      <family val="2"/>
    </font>
    <font>
      <b/>
      <sz val="14"/>
      <name val="Al-Mohanad"/>
      <charset val="178"/>
    </font>
    <font>
      <sz val="10"/>
      <name val="Arial"/>
      <family val="2"/>
    </font>
    <font>
      <b/>
      <sz val="14"/>
      <name val="Al-Mohanadl"/>
    </font>
    <font>
      <b/>
      <sz val="10"/>
      <name val="Al-Mohanadl"/>
    </font>
    <font>
      <b/>
      <sz val="14"/>
      <color rgb="FF000000"/>
      <name val="Calibri"/>
      <family val="2"/>
    </font>
    <font>
      <sz val="14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sz val="10"/>
      <color indexed="8"/>
      <name val="Arial"/>
      <family val="2"/>
    </font>
    <font>
      <b/>
      <sz val="14"/>
      <color indexed="8"/>
      <name val="Al-Mohanad"/>
    </font>
    <font>
      <b/>
      <sz val="16"/>
      <name val="Al-Mohanad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7" fillId="0" borderId="0"/>
  </cellStyleXfs>
  <cellXfs count="63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9" fillId="0" borderId="0" xfId="0" applyFont="1"/>
    <xf numFmtId="0" fontId="5" fillId="0" borderId="6" xfId="0" applyFont="1" applyFill="1" applyBorder="1" applyAlignment="1">
      <alignment vertical="center" wrapText="1"/>
    </xf>
    <xf numFmtId="3" fontId="0" fillId="0" borderId="0" xfId="0" applyNumberFormat="1"/>
    <xf numFmtId="3" fontId="5" fillId="3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0" fillId="0" borderId="0" xfId="0" applyFill="1" applyBorder="1"/>
    <xf numFmtId="0" fontId="0" fillId="2" borderId="0" xfId="0" applyFill="1"/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vertical="center" wrapText="1"/>
    </xf>
    <xf numFmtId="0" fontId="16" fillId="0" borderId="0" xfId="0" applyFont="1"/>
    <xf numFmtId="0" fontId="19" fillId="0" borderId="0" xfId="0" applyFont="1"/>
    <xf numFmtId="0" fontId="14" fillId="0" borderId="0" xfId="0" applyFont="1" applyFill="1" applyAlignment="1">
      <alignment vertical="center" wrapText="1"/>
    </xf>
    <xf numFmtId="0" fontId="16" fillId="2" borderId="0" xfId="0" applyFont="1" applyFill="1"/>
    <xf numFmtId="0" fontId="16" fillId="2" borderId="0" xfId="0" applyFont="1" applyFill="1" applyAlignment="1">
      <alignment vertical="center" wrapText="1"/>
    </xf>
    <xf numFmtId="3" fontId="16" fillId="0" borderId="0" xfId="0" applyNumberFormat="1" applyFont="1"/>
    <xf numFmtId="1" fontId="16" fillId="0" borderId="0" xfId="0" applyNumberFormat="1" applyFont="1"/>
    <xf numFmtId="3" fontId="7" fillId="2" borderId="5" xfId="0" applyNumberFormat="1" applyFont="1" applyFill="1" applyBorder="1" applyAlignment="1">
      <alignment vertical="center" wrapText="1"/>
    </xf>
    <xf numFmtId="1" fontId="16" fillId="2" borderId="0" xfId="0" applyNumberFormat="1" applyFont="1" applyFill="1"/>
    <xf numFmtId="0" fontId="16" fillId="3" borderId="0" xfId="0" applyFont="1" applyFill="1"/>
    <xf numFmtId="1" fontId="16" fillId="0" borderId="0" xfId="0" applyNumberFormat="1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1" fontId="7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/>
    <xf numFmtId="0" fontId="16" fillId="0" borderId="0" xfId="0" applyFont="1" applyAlignment="1"/>
    <xf numFmtId="0" fontId="18" fillId="0" borderId="0" xfId="0" applyFont="1"/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0" xfId="0" applyFont="1" applyFill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/>
    <xf numFmtId="3" fontId="7" fillId="3" borderId="1" xfId="0" applyNumberFormat="1" applyFont="1" applyFill="1" applyBorder="1" applyAlignment="1">
      <alignment vertical="center" wrapText="1"/>
    </xf>
    <xf numFmtId="0" fontId="16" fillId="0" borderId="0" xfId="0" applyFont="1" applyBorder="1" applyAlignment="1"/>
    <xf numFmtId="0" fontId="14" fillId="0" borderId="0" xfId="0" applyFont="1" applyFill="1" applyAlignment="1">
      <alignment horizontal="right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3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/>
    <xf numFmtId="3" fontId="14" fillId="0" borderId="0" xfId="0" applyNumberFormat="1" applyFont="1" applyFill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22" fillId="0" borderId="0" xfId="0" applyFont="1" applyFill="1" applyAlignment="1">
      <alignment vertical="center" wrapText="1"/>
    </xf>
    <xf numFmtId="3" fontId="14" fillId="3" borderId="5" xfId="0" applyNumberFormat="1" applyFont="1" applyFill="1" applyBorder="1" applyAlignment="1">
      <alignment vertical="center" wrapText="1" readingOrder="1"/>
    </xf>
    <xf numFmtId="0" fontId="23" fillId="2" borderId="1" xfId="0" applyFont="1" applyFill="1" applyBorder="1" applyAlignment="1">
      <alignment horizontal="right" vertical="center" wrapText="1"/>
    </xf>
    <xf numFmtId="3" fontId="23" fillId="2" borderId="5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 indent="1"/>
    </xf>
    <xf numFmtId="0" fontId="16" fillId="0" borderId="0" xfId="0" applyFont="1" applyAlignment="1">
      <alignment horizontal="right" vertical="center" wrapText="1" indent="1"/>
    </xf>
    <xf numFmtId="0" fontId="14" fillId="3" borderId="1" xfId="0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0" fontId="16" fillId="0" borderId="0" xfId="0" applyFont="1" applyAlignment="1">
      <alignment horizontal="right" indent="1"/>
    </xf>
    <xf numFmtId="0" fontId="22" fillId="0" borderId="0" xfId="0" applyFont="1" applyFill="1" applyAlignment="1">
      <alignment horizontal="right" vertical="center" wrapText="1" indent="1"/>
    </xf>
    <xf numFmtId="0" fontId="21" fillId="0" borderId="0" xfId="0" applyFont="1" applyAlignment="1">
      <alignment horizontal="right" indent="1"/>
    </xf>
    <xf numFmtId="0" fontId="14" fillId="0" borderId="0" xfId="0" applyFont="1" applyFill="1" applyAlignment="1">
      <alignment horizontal="right" vertical="center" wrapText="1" indent="1"/>
    </xf>
    <xf numFmtId="0" fontId="16" fillId="0" borderId="0" xfId="0" applyFont="1" applyAlignment="1">
      <alignment horizontal="right" vertical="center" wrapText="1" indent="2"/>
    </xf>
    <xf numFmtId="0" fontId="16" fillId="0" borderId="0" xfId="0" applyFont="1" applyFill="1" applyAlignment="1">
      <alignment horizontal="right" vertical="center" wrapText="1" indent="2"/>
    </xf>
    <xf numFmtId="0" fontId="16" fillId="0" borderId="0" xfId="0" applyFont="1" applyBorder="1" applyAlignment="1">
      <alignment horizontal="right" vertical="center" wrapText="1" indent="2"/>
    </xf>
    <xf numFmtId="0" fontId="15" fillId="0" borderId="0" xfId="0" applyFont="1" applyAlignment="1">
      <alignment horizontal="right" indent="1"/>
    </xf>
    <xf numFmtId="3" fontId="15" fillId="0" borderId="0" xfId="0" applyNumberFormat="1" applyFont="1" applyAlignment="1">
      <alignment horizontal="right" indent="1"/>
    </xf>
    <xf numFmtId="0" fontId="14" fillId="3" borderId="4" xfId="0" applyFont="1" applyFill="1" applyBorder="1" applyAlignment="1">
      <alignment horizontal="right" vertical="center" wrapText="1" indent="1"/>
    </xf>
    <xf numFmtId="0" fontId="7" fillId="2" borderId="5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0" fontId="17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 indent="1"/>
    </xf>
    <xf numFmtId="3" fontId="7" fillId="3" borderId="5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 indent="1"/>
    </xf>
    <xf numFmtId="3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 indent="1"/>
    </xf>
    <xf numFmtId="3" fontId="8" fillId="3" borderId="1" xfId="0" applyNumberFormat="1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7" fillId="0" borderId="0" xfId="0" applyFont="1"/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indent="1"/>
    </xf>
    <xf numFmtId="3" fontId="8" fillId="2" borderId="5" xfId="0" applyNumberFormat="1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NumberFormat="1" applyBorder="1"/>
    <xf numFmtId="0" fontId="7" fillId="2" borderId="2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 indent="1"/>
    </xf>
    <xf numFmtId="3" fontId="23" fillId="3" borderId="0" xfId="0" applyNumberFormat="1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right" vertical="center" wrapText="1" indent="1"/>
    </xf>
    <xf numFmtId="3" fontId="14" fillId="3" borderId="8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14" fillId="3" borderId="8" xfId="0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3" borderId="1" xfId="0" applyNumberFormat="1" applyFont="1" applyFill="1" applyBorder="1" applyAlignment="1">
      <alignment vertical="center" wrapText="1"/>
    </xf>
    <xf numFmtId="3" fontId="23" fillId="3" borderId="1" xfId="0" applyNumberFormat="1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3" fontId="14" fillId="3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14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16" fillId="0" borderId="6" xfId="0" applyFont="1" applyBorder="1"/>
    <xf numFmtId="3" fontId="7" fillId="3" borderId="2" xfId="0" applyNumberFormat="1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vertical="center" wrapText="1"/>
    </xf>
    <xf numFmtId="3" fontId="23" fillId="2" borderId="6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 indent="1"/>
    </xf>
    <xf numFmtId="0" fontId="8" fillId="2" borderId="0" xfId="0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left" vertical="center" wrapText="1"/>
    </xf>
    <xf numFmtId="0" fontId="17" fillId="0" borderId="0" xfId="0" applyFont="1" applyBorder="1"/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right" vertical="center" wrapText="1" indent="1"/>
    </xf>
    <xf numFmtId="0" fontId="14" fillId="3" borderId="0" xfId="0" applyFont="1" applyFill="1" applyBorder="1" applyAlignment="1">
      <alignment horizontal="right" vertical="center" wrapText="1"/>
    </xf>
    <xf numFmtId="3" fontId="23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3" fontId="23" fillId="2" borderId="0" xfId="0" applyNumberFormat="1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right" vertical="center" wrapText="1"/>
    </xf>
    <xf numFmtId="0" fontId="27" fillId="4" borderId="0" xfId="0" applyFont="1" applyFill="1"/>
    <xf numFmtId="0" fontId="8" fillId="2" borderId="2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 wrapText="1"/>
    </xf>
    <xf numFmtId="0" fontId="15" fillId="2" borderId="0" xfId="0" applyFont="1" applyFill="1"/>
    <xf numFmtId="0" fontId="7" fillId="3" borderId="8" xfId="0" applyFont="1" applyFill="1" applyBorder="1" applyAlignment="1">
      <alignment horizontal="right" vertical="center" wrapText="1"/>
    </xf>
    <xf numFmtId="0" fontId="0" fillId="3" borderId="0" xfId="0" applyFill="1"/>
    <xf numFmtId="3" fontId="0" fillId="2" borderId="0" xfId="0" applyNumberFormat="1" applyFill="1"/>
    <xf numFmtId="3" fontId="0" fillId="3" borderId="0" xfId="0" applyNumberFormat="1" applyFill="1"/>
    <xf numFmtId="0" fontId="16" fillId="2" borderId="0" xfId="0" applyFont="1" applyFill="1" applyAlignment="1"/>
    <xf numFmtId="0" fontId="0" fillId="2" borderId="0" xfId="0" applyFill="1" applyBorder="1"/>
    <xf numFmtId="0" fontId="17" fillId="2" borderId="0" xfId="0" applyFont="1" applyFill="1"/>
    <xf numFmtId="0" fontId="14" fillId="0" borderId="6" xfId="0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1" fontId="7" fillId="3" borderId="5" xfId="0" applyNumberFormat="1" applyFont="1" applyFill="1" applyBorder="1" applyAlignment="1">
      <alignment horizontal="right" vertical="center" wrapText="1"/>
    </xf>
    <xf numFmtId="1" fontId="7" fillId="2" borderId="5" xfId="0" applyNumberFormat="1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vertical="center" wrapText="1" readingOrder="1"/>
    </xf>
    <xf numFmtId="0" fontId="21" fillId="2" borderId="0" xfId="0" applyFont="1" applyFill="1"/>
    <xf numFmtId="0" fontId="21" fillId="3" borderId="0" xfId="0" applyFont="1" applyFill="1"/>
    <xf numFmtId="0" fontId="23" fillId="3" borderId="0" xfId="0" applyFont="1" applyFill="1" applyBorder="1" applyAlignment="1">
      <alignment horizontal="left" vertical="center" wrapText="1"/>
    </xf>
    <xf numFmtId="3" fontId="23" fillId="3" borderId="0" xfId="0" applyNumberFormat="1" applyFont="1" applyFill="1" applyBorder="1" applyAlignment="1">
      <alignment horizontal="left" vertical="center" wrapText="1"/>
    </xf>
    <xf numFmtId="3" fontId="15" fillId="2" borderId="0" xfId="0" applyNumberFormat="1" applyFont="1" applyFill="1"/>
    <xf numFmtId="0" fontId="16" fillId="2" borderId="0" xfId="0" applyFont="1" applyFill="1" applyBorder="1" applyAlignment="1"/>
    <xf numFmtId="3" fontId="16" fillId="2" borderId="0" xfId="0" applyNumberFormat="1" applyFont="1" applyFill="1"/>
    <xf numFmtId="3" fontId="7" fillId="2" borderId="12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3" fontId="10" fillId="3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7" fillId="2" borderId="0" xfId="0" applyNumberFormat="1" applyFont="1" applyFill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2" fillId="3" borderId="0" xfId="0" applyFont="1" applyFill="1" applyBorder="1" applyAlignment="1">
      <alignment horizontal="right" vertical="center" wrapText="1" indent="1"/>
    </xf>
    <xf numFmtId="0" fontId="14" fillId="3" borderId="0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16" fillId="2" borderId="0" xfId="0" applyFont="1" applyFill="1" applyBorder="1"/>
    <xf numFmtId="0" fontId="14" fillId="3" borderId="8" xfId="0" applyFont="1" applyFill="1" applyBorder="1" applyAlignment="1">
      <alignment horizontal="right" vertical="center" wrapText="1"/>
    </xf>
    <xf numFmtId="1" fontId="14" fillId="3" borderId="8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23" fillId="3" borderId="0" xfId="0" applyFont="1" applyFill="1" applyBorder="1" applyAlignment="1">
      <alignment vertical="center" wrapText="1"/>
    </xf>
    <xf numFmtId="0" fontId="24" fillId="0" borderId="0" xfId="0" applyFont="1" applyAlignment="1">
      <alignment horizontal="left"/>
    </xf>
    <xf numFmtId="3" fontId="15" fillId="0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vertical="top"/>
    </xf>
    <xf numFmtId="0" fontId="16" fillId="0" borderId="4" xfId="0" applyFont="1" applyBorder="1" applyAlignment="1">
      <alignment horizontal="right" indent="1"/>
    </xf>
    <xf numFmtId="0" fontId="16" fillId="0" borderId="4" xfId="0" applyFont="1" applyBorder="1"/>
    <xf numFmtId="0" fontId="13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22" fillId="3" borderId="0" xfId="0" applyFont="1" applyFill="1" applyBorder="1" applyAlignment="1">
      <alignment vertical="center" wrapText="1"/>
    </xf>
    <xf numFmtId="3" fontId="22" fillId="3" borderId="0" xfId="0" applyNumberFormat="1" applyFont="1" applyFill="1" applyBorder="1" applyAlignment="1">
      <alignment vertical="center" wrapText="1"/>
    </xf>
    <xf numFmtId="3" fontId="8" fillId="3" borderId="9" xfId="0" applyNumberFormat="1" applyFont="1" applyFill="1" applyBorder="1" applyAlignment="1">
      <alignment vertical="center" wrapText="1"/>
    </xf>
    <xf numFmtId="3" fontId="14" fillId="2" borderId="2" xfId="0" applyNumberFormat="1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 wrapText="1"/>
    </xf>
    <xf numFmtId="0" fontId="9" fillId="0" borderId="0" xfId="0" applyFont="1" applyBorder="1"/>
    <xf numFmtId="0" fontId="6" fillId="0" borderId="0" xfId="0" applyFont="1" applyBorder="1"/>
    <xf numFmtId="0" fontId="28" fillId="0" borderId="0" xfId="0" applyFont="1" applyBorder="1"/>
    <xf numFmtId="0" fontId="9" fillId="2" borderId="14" xfId="0" applyFont="1" applyFill="1" applyBorder="1"/>
    <xf numFmtId="0" fontId="9" fillId="5" borderId="14" xfId="0" applyFont="1" applyFill="1" applyBorder="1"/>
    <xf numFmtId="0" fontId="9" fillId="2" borderId="0" xfId="0" applyFont="1" applyFill="1" applyBorder="1"/>
    <xf numFmtId="0" fontId="9" fillId="0" borderId="14" xfId="0" applyFont="1" applyBorder="1"/>
    <xf numFmtId="1" fontId="0" fillId="0" borderId="0" xfId="0" applyNumberForma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3" fillId="2" borderId="0" xfId="0" applyFont="1" applyFill="1" applyAlignment="1">
      <alignment vertical="center" wrapText="1"/>
    </xf>
    <xf numFmtId="3" fontId="23" fillId="2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3" borderId="8" xfId="0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13" fillId="0" borderId="6" xfId="0" applyFont="1" applyBorder="1" applyAlignment="1"/>
    <xf numFmtId="1" fontId="13" fillId="3" borderId="8" xfId="0" applyNumberFormat="1" applyFont="1" applyFill="1" applyBorder="1" applyAlignment="1">
      <alignment horizontal="right" vertical="center" wrapText="1" readingOrder="1"/>
    </xf>
    <xf numFmtId="1" fontId="13" fillId="3" borderId="8" xfId="0" applyNumberFormat="1" applyFont="1" applyFill="1" applyBorder="1" applyAlignment="1">
      <alignment horizontal="right" vertical="top" wrapText="1" readingOrder="1"/>
    </xf>
    <xf numFmtId="3" fontId="13" fillId="3" borderId="8" xfId="0" applyNumberFormat="1" applyFont="1" applyFill="1" applyBorder="1" applyAlignment="1">
      <alignment horizontal="right" vertical="center" wrapText="1" readingOrder="1"/>
    </xf>
    <xf numFmtId="3" fontId="13" fillId="2" borderId="5" xfId="0" applyNumberFormat="1" applyFont="1" applyFill="1" applyBorder="1" applyAlignment="1">
      <alignment vertical="center" wrapText="1" readingOrder="1"/>
    </xf>
    <xf numFmtId="3" fontId="13" fillId="0" borderId="5" xfId="0" applyNumberFormat="1" applyFont="1" applyBorder="1" applyAlignment="1">
      <alignment vertical="center" wrapText="1" readingOrder="1"/>
    </xf>
    <xf numFmtId="3" fontId="13" fillId="3" borderId="5" xfId="0" applyNumberFormat="1" applyFont="1" applyFill="1" applyBorder="1" applyAlignment="1">
      <alignment vertical="center" wrapText="1" readingOrder="1"/>
    </xf>
    <xf numFmtId="3" fontId="13" fillId="3" borderId="5" xfId="0" applyNumberFormat="1" applyFont="1" applyFill="1" applyBorder="1" applyAlignment="1">
      <alignment vertical="center" wrapText="1"/>
    </xf>
    <xf numFmtId="3" fontId="13" fillId="2" borderId="5" xfId="0" applyNumberFormat="1" applyFont="1" applyFill="1" applyBorder="1" applyAlignment="1">
      <alignment vertical="center" wrapText="1"/>
    </xf>
    <xf numFmtId="3" fontId="13" fillId="2" borderId="2" xfId="0" applyNumberFormat="1" applyFont="1" applyFill="1" applyBorder="1" applyAlignment="1">
      <alignment vertical="center" wrapText="1" readingOrder="1"/>
    </xf>
    <xf numFmtId="0" fontId="34" fillId="0" borderId="0" xfId="0" applyFont="1"/>
    <xf numFmtId="0" fontId="24" fillId="0" borderId="0" xfId="0" applyFont="1"/>
    <xf numFmtId="1" fontId="0" fillId="0" borderId="0" xfId="0" applyNumberFormat="1"/>
    <xf numFmtId="3" fontId="21" fillId="0" borderId="0" xfId="0" applyNumberFormat="1" applyFont="1"/>
    <xf numFmtId="1" fontId="16" fillId="3" borderId="0" xfId="0" applyNumberFormat="1" applyFont="1" applyFill="1"/>
    <xf numFmtId="3" fontId="21" fillId="2" borderId="0" xfId="0" applyNumberFormat="1" applyFont="1" applyFill="1"/>
    <xf numFmtId="3" fontId="7" fillId="3" borderId="9" xfId="0" applyNumberFormat="1" applyFont="1" applyFill="1" applyBorder="1" applyAlignment="1">
      <alignment horizontal="right" vertical="center" wrapText="1"/>
    </xf>
    <xf numFmtId="0" fontId="14" fillId="3" borderId="8" xfId="0" applyFont="1" applyFill="1" applyBorder="1" applyAlignment="1">
      <alignment horizontal="right" vertical="center" wrapText="1" indent="1"/>
    </xf>
    <xf numFmtId="0" fontId="13" fillId="0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6" borderId="0" xfId="0" applyFill="1"/>
    <xf numFmtId="0" fontId="13" fillId="0" borderId="0" xfId="0" applyFont="1" applyFill="1" applyBorder="1" applyAlignment="1">
      <alignment horizontal="right" vertical="center" wrapText="1"/>
    </xf>
    <xf numFmtId="43" fontId="16" fillId="0" borderId="0" xfId="1" applyFont="1" applyAlignment="1">
      <alignment vertical="center" wrapText="1"/>
    </xf>
    <xf numFmtId="1" fontId="1" fillId="0" borderId="0" xfId="0" applyNumberFormat="1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14" fillId="3" borderId="0" xfId="0" applyNumberFormat="1" applyFont="1" applyFill="1" applyBorder="1" applyAlignment="1">
      <alignment vertical="center" wrapText="1"/>
    </xf>
    <xf numFmtId="3" fontId="14" fillId="2" borderId="0" xfId="0" applyNumberFormat="1" applyFont="1" applyFill="1" applyBorder="1" applyAlignment="1">
      <alignment vertical="center" wrapText="1"/>
    </xf>
    <xf numFmtId="165" fontId="0" fillId="0" borderId="0" xfId="1" applyNumberFormat="1" applyFont="1"/>
    <xf numFmtId="0" fontId="9" fillId="2" borderId="0" xfId="0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vertical="center" wrapText="1"/>
    </xf>
    <xf numFmtId="3" fontId="14" fillId="2" borderId="6" xfId="0" applyNumberFormat="1" applyFont="1" applyFill="1" applyBorder="1" applyAlignment="1">
      <alignment vertical="center" wrapText="1"/>
    </xf>
    <xf numFmtId="3" fontId="14" fillId="0" borderId="6" xfId="0" applyNumberFormat="1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3" borderId="8" xfId="0" applyFont="1" applyFill="1" applyBorder="1" applyAlignment="1">
      <alignment horizontal="right" vertical="center" wrapText="1"/>
    </xf>
    <xf numFmtId="3" fontId="14" fillId="3" borderId="8" xfId="0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Border="1" applyAlignment="1">
      <alignment horizontal="right" vertical="center" wrapText="1" indent="1"/>
    </xf>
    <xf numFmtId="0" fontId="13" fillId="2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 indent="1"/>
    </xf>
    <xf numFmtId="0" fontId="13" fillId="3" borderId="8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 indent="1"/>
    </xf>
    <xf numFmtId="0" fontId="16" fillId="2" borderId="0" xfId="0" applyFont="1" applyFill="1" applyAlignment="1">
      <alignment horizontal="right"/>
    </xf>
    <xf numFmtId="0" fontId="16" fillId="3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164" fontId="14" fillId="3" borderId="0" xfId="1" applyNumberFormat="1" applyFont="1" applyFill="1" applyBorder="1" applyAlignment="1">
      <alignment vertical="center" wrapText="1"/>
    </xf>
    <xf numFmtId="1" fontId="7" fillId="0" borderId="5" xfId="0" applyNumberFormat="1" applyFont="1" applyBorder="1" applyAlignment="1">
      <alignment vertical="center" wrapText="1"/>
    </xf>
    <xf numFmtId="49" fontId="7" fillId="0" borderId="5" xfId="2" applyNumberFormat="1" applyFont="1" applyBorder="1" applyAlignment="1">
      <alignment vertical="center" wrapText="1"/>
    </xf>
    <xf numFmtId="49" fontId="7" fillId="0" borderId="5" xfId="2" applyNumberFormat="1" applyFont="1" applyBorder="1" applyAlignment="1">
      <alignment horizontal="left" vertical="center" wrapText="1"/>
    </xf>
    <xf numFmtId="164" fontId="14" fillId="3" borderId="0" xfId="1" applyNumberFormat="1" applyFont="1" applyFill="1" applyBorder="1" applyAlignment="1">
      <alignment horizontal="left" vertical="center" wrapText="1"/>
    </xf>
    <xf numFmtId="164" fontId="14" fillId="3" borderId="0" xfId="0" applyNumberFormat="1" applyFont="1" applyFill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left" vertical="center" wrapText="1"/>
    </xf>
    <xf numFmtId="3" fontId="14" fillId="3" borderId="0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Alignment="1"/>
    <xf numFmtId="0" fontId="13" fillId="3" borderId="8" xfId="0" applyFont="1" applyFill="1" applyBorder="1" applyAlignment="1">
      <alignment horizontal="right" vertical="center" wrapText="1"/>
    </xf>
    <xf numFmtId="3" fontId="38" fillId="3" borderId="5" xfId="0" applyNumberFormat="1" applyFont="1" applyFill="1" applyBorder="1" applyAlignment="1">
      <alignment horizontal="left" vertical="center" wrapText="1"/>
    </xf>
    <xf numFmtId="3" fontId="38" fillId="0" borderId="1" xfId="0" applyNumberFormat="1" applyFont="1" applyFill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 wrapText="1"/>
    </xf>
    <xf numFmtId="3" fontId="38" fillId="3" borderId="1" xfId="0" applyNumberFormat="1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vertical="center" wrapText="1"/>
    </xf>
    <xf numFmtId="3" fontId="38" fillId="2" borderId="1" xfId="0" applyNumberFormat="1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vertical="center" wrapText="1"/>
    </xf>
    <xf numFmtId="3" fontId="38" fillId="3" borderId="2" xfId="0" applyNumberFormat="1" applyFont="1" applyFill="1" applyBorder="1" applyAlignment="1">
      <alignment horizontal="left" vertical="center" wrapText="1"/>
    </xf>
    <xf numFmtId="3" fontId="13" fillId="3" borderId="2" xfId="0" applyNumberFormat="1" applyFont="1" applyFill="1" applyBorder="1" applyAlignment="1">
      <alignment vertical="center" wrapText="1"/>
    </xf>
    <xf numFmtId="0" fontId="0" fillId="0" borderId="15" xfId="0" applyBorder="1"/>
    <xf numFmtId="0" fontId="31" fillId="3" borderId="3" xfId="0" applyFont="1" applyFill="1" applyBorder="1" applyAlignment="1">
      <alignment horizontal="center" vertical="center" wrapText="1"/>
    </xf>
    <xf numFmtId="3" fontId="31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/>
    </xf>
    <xf numFmtId="3" fontId="13" fillId="3" borderId="3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left" vertical="center" wrapText="1"/>
    </xf>
    <xf numFmtId="0" fontId="38" fillId="3" borderId="3" xfId="0" applyFont="1" applyFill="1" applyBorder="1" applyAlignment="1">
      <alignment horizontal="center" vertical="center" wrapText="1"/>
    </xf>
    <xf numFmtId="3" fontId="38" fillId="3" borderId="3" xfId="0" applyNumberFormat="1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 indent="1"/>
    </xf>
    <xf numFmtId="0" fontId="23" fillId="0" borderId="5" xfId="0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righ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right" vertical="center" wrapText="1" indent="1"/>
    </xf>
    <xf numFmtId="0" fontId="23" fillId="3" borderId="5" xfId="0" applyFont="1" applyFill="1" applyBorder="1" applyAlignment="1">
      <alignment vertical="center" wrapText="1"/>
    </xf>
    <xf numFmtId="3" fontId="23" fillId="3" borderId="5" xfId="0" applyNumberFormat="1" applyFont="1" applyFill="1" applyBorder="1" applyAlignment="1">
      <alignment vertical="center" wrapText="1"/>
    </xf>
    <xf numFmtId="0" fontId="23" fillId="3" borderId="5" xfId="0" applyFont="1" applyFill="1" applyBorder="1" applyAlignment="1">
      <alignment horizontal="righ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vertical="center" wrapText="1"/>
    </xf>
    <xf numFmtId="3" fontId="38" fillId="3" borderId="3" xfId="0" applyNumberFormat="1" applyFont="1" applyFill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38" fillId="3" borderId="8" xfId="0" applyFont="1" applyFill="1" applyBorder="1" applyAlignment="1">
      <alignment horizontal="right" vertical="center" wrapText="1"/>
    </xf>
    <xf numFmtId="3" fontId="38" fillId="3" borderId="8" xfId="0" applyNumberFormat="1" applyFont="1" applyFill="1" applyBorder="1" applyAlignment="1">
      <alignment horizontal="right" vertical="center" wrapText="1"/>
    </xf>
    <xf numFmtId="3" fontId="23" fillId="2" borderId="5" xfId="0" applyNumberFormat="1" applyFont="1" applyFill="1" applyBorder="1" applyAlignment="1">
      <alignment horizontal="right" vertical="center" wrapText="1"/>
    </xf>
    <xf numFmtId="3" fontId="23" fillId="2" borderId="3" xfId="0" applyNumberFormat="1" applyFont="1" applyFill="1" applyBorder="1" applyAlignment="1">
      <alignment vertical="center" wrapText="1"/>
    </xf>
    <xf numFmtId="3" fontId="23" fillId="3" borderId="2" xfId="0" applyNumberFormat="1" applyFont="1" applyFill="1" applyBorder="1" applyAlignment="1">
      <alignment vertical="center" wrapText="1"/>
    </xf>
    <xf numFmtId="3" fontId="38" fillId="3" borderId="8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right" vertical="center" wrapText="1" indent="1"/>
    </xf>
    <xf numFmtId="3" fontId="23" fillId="2" borderId="5" xfId="0" applyNumberFormat="1" applyFont="1" applyFill="1" applyBorder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 wrapText="1" inden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right"/>
    </xf>
    <xf numFmtId="0" fontId="13" fillId="3" borderId="8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right" vertical="center" wrapText="1" indent="1"/>
    </xf>
    <xf numFmtId="0" fontId="23" fillId="2" borderId="5" xfId="0" applyFont="1" applyFill="1" applyBorder="1" applyAlignment="1">
      <alignment vertical="center" wrapText="1"/>
    </xf>
    <xf numFmtId="3" fontId="13" fillId="3" borderId="8" xfId="0" applyNumberFormat="1" applyFont="1" applyFill="1" applyBorder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vertical="center" wrapText="1"/>
    </xf>
    <xf numFmtId="3" fontId="14" fillId="3" borderId="5" xfId="0" applyNumberFormat="1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3" fontId="14" fillId="3" borderId="2" xfId="0" applyNumberFormat="1" applyFont="1" applyFill="1" applyBorder="1" applyAlignment="1">
      <alignment vertical="center" wrapText="1"/>
    </xf>
    <xf numFmtId="0" fontId="28" fillId="0" borderId="0" xfId="0" applyFont="1"/>
    <xf numFmtId="164" fontId="0" fillId="0" borderId="0" xfId="0" applyNumberFormat="1"/>
    <xf numFmtId="0" fontId="14" fillId="0" borderId="0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vertical="center" wrapText="1"/>
    </xf>
    <xf numFmtId="49" fontId="14" fillId="0" borderId="5" xfId="2" applyNumberFormat="1" applyFont="1" applyBorder="1" applyAlignment="1">
      <alignment horizontal="right" vertical="center" wrapText="1"/>
    </xf>
    <xf numFmtId="3" fontId="14" fillId="0" borderId="5" xfId="0" applyNumberFormat="1" applyFont="1" applyBorder="1" applyAlignment="1">
      <alignment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49" fontId="14" fillId="0" borderId="5" xfId="2" applyNumberFormat="1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6" borderId="1" xfId="0" applyFont="1" applyFill="1" applyBorder="1" applyAlignment="1">
      <alignment horizontal="right" vertical="center" wrapText="1"/>
    </xf>
    <xf numFmtId="3" fontId="23" fillId="6" borderId="1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3" fontId="14" fillId="2" borderId="8" xfId="0" applyNumberFormat="1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right" vertical="center" wrapText="1" indent="1"/>
    </xf>
    <xf numFmtId="3" fontId="22" fillId="0" borderId="5" xfId="0" applyNumberFormat="1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3" fontId="14" fillId="3" borderId="16" xfId="0" applyNumberFormat="1" applyFont="1" applyFill="1" applyBorder="1" applyAlignment="1">
      <alignment vertical="center" wrapText="1"/>
    </xf>
    <xf numFmtId="0" fontId="23" fillId="0" borderId="17" xfId="3" applyFont="1" applyFill="1" applyBorder="1" applyAlignment="1">
      <alignment wrapText="1"/>
    </xf>
    <xf numFmtId="3" fontId="14" fillId="3" borderId="18" xfId="0" applyNumberFormat="1" applyFont="1" applyFill="1" applyBorder="1" applyAlignment="1">
      <alignment vertical="center" wrapText="1"/>
    </xf>
    <xf numFmtId="3" fontId="14" fillId="2" borderId="6" xfId="0" applyNumberFormat="1" applyFont="1" applyFill="1" applyBorder="1" applyAlignment="1">
      <alignment horizontal="right" vertical="center" wrapText="1"/>
    </xf>
    <xf numFmtId="0" fontId="23" fillId="0" borderId="17" xfId="3" applyFont="1" applyFill="1" applyBorder="1" applyAlignment="1">
      <alignment horizontal="left" wrapText="1"/>
    </xf>
    <xf numFmtId="0" fontId="14" fillId="3" borderId="11" xfId="0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right" vertical="center" wrapText="1"/>
    </xf>
    <xf numFmtId="3" fontId="14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23" fillId="3" borderId="3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right" vertical="center" wrapText="1" indent="1"/>
    </xf>
    <xf numFmtId="0" fontId="14" fillId="3" borderId="0" xfId="0" applyFont="1" applyFill="1" applyBorder="1" applyAlignment="1">
      <alignment vertical="center" wrapText="1"/>
    </xf>
    <xf numFmtId="0" fontId="13" fillId="0" borderId="0" xfId="0" applyFont="1"/>
    <xf numFmtId="3" fontId="14" fillId="2" borderId="0" xfId="0" applyNumberFormat="1" applyFont="1" applyFill="1" applyBorder="1" applyAlignment="1">
      <alignment horizontal="left" vertical="top" wrapText="1"/>
    </xf>
    <xf numFmtId="3" fontId="14" fillId="2" borderId="0" xfId="0" applyNumberFormat="1" applyFont="1" applyFill="1" applyBorder="1" applyAlignment="1">
      <alignment horizontal="left" vertical="center" wrapText="1"/>
    </xf>
    <xf numFmtId="3" fontId="14" fillId="2" borderId="6" xfId="0" applyNumberFormat="1" applyFont="1" applyFill="1" applyBorder="1" applyAlignment="1">
      <alignment horizontal="left" vertical="top" wrapText="1"/>
    </xf>
    <xf numFmtId="3" fontId="14" fillId="2" borderId="6" xfId="0" applyNumberFormat="1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14" fillId="3" borderId="9" xfId="0" applyFont="1" applyFill="1" applyBorder="1" applyAlignment="1">
      <alignment horizontal="right" vertical="center" wrapText="1"/>
    </xf>
    <xf numFmtId="0" fontId="14" fillId="3" borderId="9" xfId="0" applyFont="1" applyFill="1" applyBorder="1" applyAlignment="1">
      <alignment horizontal="left" vertical="center" wrapText="1"/>
    </xf>
    <xf numFmtId="3" fontId="14" fillId="3" borderId="9" xfId="0" applyNumberFormat="1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3" fontId="14" fillId="3" borderId="6" xfId="0" applyNumberFormat="1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right" vertical="center" wrapText="1"/>
    </xf>
    <xf numFmtId="3" fontId="23" fillId="3" borderId="6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164" fontId="14" fillId="3" borderId="6" xfId="1" applyNumberFormat="1" applyFont="1" applyFill="1" applyBorder="1" applyAlignment="1">
      <alignment horizontal="left" vertical="center" wrapText="1"/>
    </xf>
    <xf numFmtId="3" fontId="14" fillId="3" borderId="6" xfId="0" applyNumberFormat="1" applyFont="1" applyFill="1" applyBorder="1" applyAlignment="1">
      <alignment vertical="center" wrapText="1"/>
    </xf>
    <xf numFmtId="164" fontId="14" fillId="3" borderId="6" xfId="0" applyNumberFormat="1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vertical="center" wrapText="1"/>
    </xf>
    <xf numFmtId="49" fontId="7" fillId="0" borderId="0" xfId="2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 wrapText="1"/>
    </xf>
    <xf numFmtId="3" fontId="7" fillId="2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indent="1"/>
    </xf>
    <xf numFmtId="3" fontId="14" fillId="3" borderId="6" xfId="0" applyNumberFormat="1" applyFont="1" applyFill="1" applyBorder="1" applyAlignment="1">
      <alignment horizontal="right" vertical="center" wrapText="1" indent="1"/>
    </xf>
    <xf numFmtId="3" fontId="23" fillId="3" borderId="6" xfId="0" applyNumberFormat="1" applyFont="1" applyFill="1" applyBorder="1" applyAlignment="1">
      <alignment horizontal="left" vertical="center" wrapText="1"/>
    </xf>
    <xf numFmtId="3" fontId="23" fillId="3" borderId="19" xfId="0" applyNumberFormat="1" applyFont="1" applyFill="1" applyBorder="1" applyAlignment="1">
      <alignment horizontal="lef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vertical="center" wrapText="1"/>
    </xf>
    <xf numFmtId="3" fontId="14" fillId="3" borderId="8" xfId="0" applyNumberFormat="1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right" vertical="center" wrapText="1" indent="1"/>
    </xf>
    <xf numFmtId="0" fontId="23" fillId="3" borderId="8" xfId="0" applyFont="1" applyFill="1" applyBorder="1" applyAlignment="1">
      <alignment vertical="center" wrapText="1"/>
    </xf>
    <xf numFmtId="3" fontId="23" fillId="3" borderId="3" xfId="0" applyNumberFormat="1" applyFont="1" applyFill="1" applyBorder="1" applyAlignment="1">
      <alignment horizontal="left" vertical="center" wrapText="1"/>
    </xf>
    <xf numFmtId="3" fontId="14" fillId="3" borderId="8" xfId="0" applyNumberFormat="1" applyFont="1" applyFill="1" applyBorder="1" applyAlignment="1">
      <alignment horizontal="left" vertical="center" wrapText="1"/>
    </xf>
    <xf numFmtId="0" fontId="23" fillId="0" borderId="20" xfId="3" applyFont="1" applyFill="1" applyBorder="1" applyAlignment="1">
      <alignment wrapText="1"/>
    </xf>
    <xf numFmtId="0" fontId="23" fillId="0" borderId="6" xfId="3" applyFont="1" applyFill="1" applyBorder="1" applyAlignment="1">
      <alignment wrapText="1"/>
    </xf>
    <xf numFmtId="0" fontId="14" fillId="3" borderId="6" xfId="0" applyFont="1" applyFill="1" applyBorder="1" applyAlignment="1">
      <alignment horizontal="right" vertical="center" wrapText="1" indent="1"/>
    </xf>
    <xf numFmtId="3" fontId="14" fillId="2" borderId="3" xfId="0" applyNumberFormat="1" applyFont="1" applyFill="1" applyBorder="1" applyAlignment="1">
      <alignment horizontal="right" vertical="center" wrapText="1" indent="1"/>
    </xf>
    <xf numFmtId="3" fontId="23" fillId="3" borderId="6" xfId="0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right" vertical="center" wrapText="1" indent="1"/>
    </xf>
    <xf numFmtId="3" fontId="23" fillId="2" borderId="8" xfId="0" applyNumberFormat="1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right"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right" vertical="center" wrapText="1" indent="1"/>
    </xf>
    <xf numFmtId="0" fontId="22" fillId="3" borderId="6" xfId="0" applyFont="1" applyFill="1" applyBorder="1" applyAlignment="1">
      <alignment vertical="center" wrapText="1"/>
    </xf>
    <xf numFmtId="3" fontId="22" fillId="3" borderId="6" xfId="0" applyNumberFormat="1" applyFont="1" applyFill="1" applyBorder="1" applyAlignment="1">
      <alignment vertical="center" wrapText="1"/>
    </xf>
    <xf numFmtId="0" fontId="22" fillId="0" borderId="8" xfId="0" applyFont="1" applyBorder="1" applyAlignment="1">
      <alignment horizontal="right" vertical="center" wrapText="1" indent="1"/>
    </xf>
    <xf numFmtId="3" fontId="22" fillId="0" borderId="8" xfId="0" applyNumberFormat="1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right" vertical="center" wrapText="1" indent="1"/>
    </xf>
    <xf numFmtId="3" fontId="14" fillId="2" borderId="6" xfId="0" applyNumberFormat="1" applyFont="1" applyFill="1" applyBorder="1" applyAlignment="1">
      <alignment vertical="center" wrapText="1" readingOrder="1"/>
    </xf>
    <xf numFmtId="0" fontId="14" fillId="3" borderId="3" xfId="0" applyFont="1" applyFill="1" applyBorder="1" applyAlignment="1">
      <alignment vertical="center" wrapText="1"/>
    </xf>
    <xf numFmtId="3" fontId="14" fillId="3" borderId="3" xfId="0" applyNumberFormat="1" applyFont="1" applyFill="1" applyBorder="1" applyAlignment="1">
      <alignment vertical="center" wrapText="1" readingOrder="1"/>
    </xf>
    <xf numFmtId="3" fontId="23" fillId="2" borderId="8" xfId="0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vertical="center" wrapText="1"/>
    </xf>
    <xf numFmtId="0" fontId="7" fillId="3" borderId="0" xfId="0" applyFont="1" applyFill="1" applyBorder="1" applyAlignment="1">
      <alignment horizontal="right" vertical="center" wrapText="1"/>
    </xf>
    <xf numFmtId="1" fontId="13" fillId="2" borderId="5" xfId="0" applyNumberFormat="1" applyFont="1" applyFill="1" applyBorder="1" applyAlignment="1">
      <alignment horizontal="right" vertical="center" wrapText="1"/>
    </xf>
    <xf numFmtId="1" fontId="13" fillId="2" borderId="5" xfId="0" applyNumberFormat="1" applyFont="1" applyFill="1" applyBorder="1" applyAlignment="1">
      <alignment horizontal="left" vertical="center" wrapText="1"/>
    </xf>
    <xf numFmtId="3" fontId="13" fillId="2" borderId="5" xfId="0" applyNumberFormat="1" applyFont="1" applyFill="1" applyBorder="1" applyAlignment="1">
      <alignment horizontal="left" vertical="center" wrapText="1" readingOrder="1"/>
    </xf>
    <xf numFmtId="3" fontId="13" fillId="0" borderId="5" xfId="0" applyNumberFormat="1" applyFont="1" applyBorder="1" applyAlignment="1">
      <alignment horizontal="left" vertical="center" wrapText="1" readingOrder="1"/>
    </xf>
    <xf numFmtId="1" fontId="13" fillId="0" borderId="5" xfId="0" applyNumberFormat="1" applyFont="1" applyBorder="1" applyAlignment="1">
      <alignment horizontal="left" vertical="center" wrapText="1"/>
    </xf>
    <xf numFmtId="1" fontId="13" fillId="3" borderId="5" xfId="0" applyNumberFormat="1" applyFont="1" applyFill="1" applyBorder="1" applyAlignment="1">
      <alignment horizontal="right" vertical="center" wrapText="1"/>
    </xf>
    <xf numFmtId="3" fontId="13" fillId="3" borderId="5" xfId="0" applyNumberFormat="1" applyFont="1" applyFill="1" applyBorder="1" applyAlignment="1">
      <alignment horizontal="left" vertical="center" wrapText="1" readingOrder="1"/>
    </xf>
    <xf numFmtId="1" fontId="13" fillId="3" borderId="5" xfId="0" applyNumberFormat="1" applyFont="1" applyFill="1" applyBorder="1" applyAlignment="1">
      <alignment horizontal="left" vertical="center" wrapText="1"/>
    </xf>
    <xf numFmtId="1" fontId="13" fillId="2" borderId="3" xfId="0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vertical="center" wrapText="1" readingOrder="1"/>
    </xf>
    <xf numFmtId="1" fontId="13" fillId="2" borderId="3" xfId="0" applyNumberFormat="1" applyFont="1" applyFill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left" vertical="center" wrapText="1" readingOrder="1"/>
    </xf>
    <xf numFmtId="3" fontId="13" fillId="0" borderId="3" xfId="0" applyNumberFormat="1" applyFont="1" applyBorder="1" applyAlignment="1">
      <alignment horizontal="left" vertical="center" wrapText="1" readingOrder="1"/>
    </xf>
    <xf numFmtId="1" fontId="13" fillId="0" borderId="3" xfId="0" applyNumberFormat="1" applyFont="1" applyBorder="1" applyAlignment="1">
      <alignment horizontal="left" vertical="center" wrapText="1"/>
    </xf>
    <xf numFmtId="1" fontId="13" fillId="3" borderId="6" xfId="0" applyNumberFormat="1" applyFont="1" applyFill="1" applyBorder="1" applyAlignment="1">
      <alignment horizontal="right" vertical="center" wrapText="1"/>
    </xf>
    <xf numFmtId="3" fontId="13" fillId="3" borderId="6" xfId="0" applyNumberFormat="1" applyFont="1" applyFill="1" applyBorder="1" applyAlignment="1">
      <alignment vertical="center" wrapText="1" readingOrder="1"/>
    </xf>
    <xf numFmtId="3" fontId="13" fillId="3" borderId="6" xfId="0" applyNumberFormat="1" applyFont="1" applyFill="1" applyBorder="1" applyAlignment="1">
      <alignment horizontal="left" vertical="center" wrapText="1" readingOrder="1"/>
    </xf>
    <xf numFmtId="1" fontId="13" fillId="3" borderId="6" xfId="0" applyNumberFormat="1" applyFont="1" applyFill="1" applyBorder="1" applyAlignment="1">
      <alignment horizontal="left" vertical="center" wrapText="1"/>
    </xf>
    <xf numFmtId="3" fontId="14" fillId="3" borderId="9" xfId="0" applyNumberFormat="1" applyFont="1" applyFill="1" applyBorder="1" applyAlignment="1">
      <alignment horizontal="right" vertical="center" wrapText="1" indent="1"/>
    </xf>
    <xf numFmtId="3" fontId="23" fillId="3" borderId="9" xfId="0" applyNumberFormat="1" applyFont="1" applyFill="1" applyBorder="1" applyAlignment="1">
      <alignment horizontal="left" vertical="center" wrapText="1"/>
    </xf>
    <xf numFmtId="3" fontId="14" fillId="3" borderId="9" xfId="0" applyNumberFormat="1" applyFont="1" applyFill="1" applyBorder="1" applyAlignment="1">
      <alignment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3" fontId="23" fillId="0" borderId="0" xfId="0" applyNumberFormat="1" applyFont="1" applyFill="1" applyBorder="1" applyAlignment="1">
      <alignment horizontal="left" vertical="center" wrapText="1"/>
    </xf>
    <xf numFmtId="3" fontId="14" fillId="0" borderId="0" xfId="0" applyNumberFormat="1" applyFont="1" applyBorder="1" applyAlignment="1">
      <alignment vertical="center" wrapText="1"/>
    </xf>
    <xf numFmtId="3" fontId="23" fillId="3" borderId="12" xfId="0" applyNumberFormat="1" applyFont="1" applyFill="1" applyBorder="1" applyAlignment="1">
      <alignment horizontal="right" vertical="center" wrapText="1" indent="1"/>
    </xf>
    <xf numFmtId="3" fontId="23" fillId="3" borderId="12" xfId="0" applyNumberFormat="1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right" indent="1"/>
    </xf>
    <xf numFmtId="0" fontId="14" fillId="0" borderId="6" xfId="0" applyFont="1" applyBorder="1"/>
    <xf numFmtId="0" fontId="16" fillId="3" borderId="0" xfId="0" applyFont="1" applyFill="1" applyBorder="1"/>
    <xf numFmtId="0" fontId="13" fillId="3" borderId="5" xfId="0" applyFont="1" applyFill="1" applyBorder="1" applyAlignment="1">
      <alignment horizontal="right" vertical="center" wrapText="1" indent="1"/>
    </xf>
    <xf numFmtId="0" fontId="13" fillId="0" borderId="1" xfId="0" applyFont="1" applyBorder="1" applyAlignment="1">
      <alignment horizontal="right" vertical="center" wrapText="1" indent="1"/>
    </xf>
    <xf numFmtId="0" fontId="13" fillId="3" borderId="1" xfId="0" applyFont="1" applyFill="1" applyBorder="1" applyAlignment="1">
      <alignment horizontal="right" vertical="center" wrapText="1" indent="1"/>
    </xf>
    <xf numFmtId="0" fontId="13" fillId="2" borderId="1" xfId="0" applyFont="1" applyFill="1" applyBorder="1" applyAlignment="1">
      <alignment horizontal="right" vertical="center" wrapText="1" indent="1"/>
    </xf>
    <xf numFmtId="0" fontId="13" fillId="3" borderId="2" xfId="0" applyFont="1" applyFill="1" applyBorder="1" applyAlignment="1">
      <alignment horizontal="right" vertical="center" wrapText="1" indent="1"/>
    </xf>
    <xf numFmtId="0" fontId="17" fillId="2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 indent="1"/>
    </xf>
    <xf numFmtId="0" fontId="7" fillId="2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right" vertical="center" wrapText="1"/>
    </xf>
    <xf numFmtId="3" fontId="13" fillId="3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7" fillId="3" borderId="2" xfId="0" applyNumberFormat="1" applyFont="1" applyFill="1" applyBorder="1" applyAlignment="1">
      <alignment horizontal="left" vertical="center" wrapText="1"/>
    </xf>
    <xf numFmtId="1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3" fontId="13" fillId="2" borderId="0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3" fontId="13" fillId="3" borderId="0" xfId="0" applyNumberFormat="1" applyFont="1" applyFill="1" applyBorder="1" applyAlignment="1">
      <alignment vertical="center" wrapText="1"/>
    </xf>
    <xf numFmtId="3" fontId="13" fillId="3" borderId="8" xfId="0" applyNumberFormat="1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3" fontId="13" fillId="2" borderId="6" xfId="0" applyNumberFormat="1" applyFont="1" applyFill="1" applyBorder="1" applyAlignment="1">
      <alignment vertical="center" wrapText="1"/>
    </xf>
    <xf numFmtId="0" fontId="38" fillId="2" borderId="0" xfId="0" applyFont="1" applyFill="1" applyBorder="1" applyAlignment="1">
      <alignment vertical="center" wrapText="1"/>
    </xf>
    <xf numFmtId="3" fontId="38" fillId="2" borderId="0" xfId="0" applyNumberFormat="1" applyFont="1" applyFill="1" applyBorder="1" applyAlignment="1">
      <alignment vertical="center" wrapText="1"/>
    </xf>
    <xf numFmtId="0" fontId="38" fillId="3" borderId="3" xfId="0" applyFont="1" applyFill="1" applyBorder="1" applyAlignment="1">
      <alignment vertical="center" wrapText="1"/>
    </xf>
    <xf numFmtId="3" fontId="38" fillId="3" borderId="3" xfId="0" applyNumberFormat="1" applyFont="1" applyFill="1" applyBorder="1" applyAlignment="1">
      <alignment vertical="center" wrapText="1"/>
    </xf>
    <xf numFmtId="3" fontId="13" fillId="3" borderId="3" xfId="0" applyNumberFormat="1" applyFont="1" applyFill="1" applyBorder="1" applyAlignment="1">
      <alignment vertical="center" wrapText="1"/>
    </xf>
    <xf numFmtId="0" fontId="38" fillId="2" borderId="6" xfId="0" applyFont="1" applyFill="1" applyBorder="1" applyAlignment="1">
      <alignment vertical="center" wrapText="1"/>
    </xf>
    <xf numFmtId="3" fontId="38" fillId="2" borderId="6" xfId="0" applyNumberFormat="1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0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wrapText="1"/>
    </xf>
    <xf numFmtId="0" fontId="24" fillId="3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right" vertical="center" wrapText="1" indent="1"/>
    </xf>
    <xf numFmtId="0" fontId="7" fillId="3" borderId="0" xfId="0" applyFont="1" applyFill="1" applyBorder="1" applyAlignment="1">
      <alignment horizontal="right" vertical="center" wrapText="1" inden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left"/>
    </xf>
    <xf numFmtId="0" fontId="7" fillId="3" borderId="8" xfId="0" applyFont="1" applyFill="1" applyBorder="1" applyAlignment="1">
      <alignment horizontal="right" vertical="center" wrapText="1" indent="1"/>
    </xf>
    <xf numFmtId="0" fontId="14" fillId="0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 wrapText="1"/>
    </xf>
    <xf numFmtId="0" fontId="13" fillId="3" borderId="4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 indent="1"/>
    </xf>
    <xf numFmtId="0" fontId="13" fillId="3" borderId="8" xfId="0" applyFont="1" applyFill="1" applyBorder="1" applyAlignment="1">
      <alignment horizontal="right" vertical="center" wrapText="1" indent="1"/>
    </xf>
    <xf numFmtId="0" fontId="20" fillId="0" borderId="0" xfId="0" applyFont="1" applyFill="1" applyAlignment="1">
      <alignment horizontal="center" vertical="center" wrapText="1"/>
    </xf>
    <xf numFmtId="0" fontId="31" fillId="3" borderId="4" xfId="0" applyFont="1" applyFill="1" applyBorder="1" applyAlignment="1">
      <alignment horizontal="right" vertical="center" wrapText="1" indent="1"/>
    </xf>
    <xf numFmtId="0" fontId="31" fillId="3" borderId="8" xfId="0" applyFont="1" applyFill="1" applyBorder="1" applyAlignment="1">
      <alignment horizontal="right" vertical="center" wrapText="1" indent="1"/>
    </xf>
    <xf numFmtId="0" fontId="31" fillId="3" borderId="7" xfId="0" applyFont="1" applyFill="1" applyBorder="1" applyAlignment="1">
      <alignment horizontal="right" vertical="center" wrapText="1"/>
    </xf>
    <xf numFmtId="0" fontId="13" fillId="3" borderId="7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13" fillId="3" borderId="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right" vertical="center" wrapText="1"/>
    </xf>
    <xf numFmtId="0" fontId="29" fillId="3" borderId="0" xfId="0" applyFont="1" applyFill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 readingOrder="2"/>
    </xf>
    <xf numFmtId="3" fontId="14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left" vertical="center" wrapText="1"/>
    </xf>
    <xf numFmtId="3" fontId="14" fillId="3" borderId="4" xfId="0" applyNumberFormat="1" applyFont="1" applyFill="1" applyBorder="1" applyAlignment="1">
      <alignment horizontal="right" vertical="center" wrapText="1" indent="1"/>
    </xf>
    <xf numFmtId="3" fontId="14" fillId="3" borderId="11" xfId="0" applyNumberFormat="1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vertical="center" wrapText="1"/>
    </xf>
    <xf numFmtId="3" fontId="15" fillId="0" borderId="6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top" wrapText="1"/>
    </xf>
    <xf numFmtId="3" fontId="14" fillId="0" borderId="6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4" fillId="3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3" fontId="7" fillId="2" borderId="8" xfId="0" applyNumberFormat="1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right" vertical="center" wrapText="1" indent="1"/>
    </xf>
    <xf numFmtId="0" fontId="23" fillId="2" borderId="9" xfId="0" applyFont="1" applyFill="1" applyBorder="1" applyAlignment="1">
      <alignment vertical="center" wrapText="1"/>
    </xf>
    <xf numFmtId="3" fontId="23" fillId="2" borderId="9" xfId="0" applyNumberFormat="1" applyFont="1" applyFill="1" applyBorder="1" applyAlignment="1">
      <alignment vertical="center" wrapText="1"/>
    </xf>
    <xf numFmtId="0" fontId="23" fillId="2" borderId="9" xfId="0" applyFont="1" applyFill="1" applyBorder="1" applyAlignment="1">
      <alignment horizontal="righ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right" vertical="center" wrapText="1" indent="1"/>
    </xf>
    <xf numFmtId="0" fontId="23" fillId="3" borderId="2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left" vertical="center" wrapText="1"/>
    </xf>
    <xf numFmtId="3" fontId="23" fillId="3" borderId="8" xfId="0" applyNumberFormat="1" applyFont="1" applyFill="1" applyBorder="1" applyAlignment="1">
      <alignment vertical="center" wrapText="1"/>
    </xf>
    <xf numFmtId="0" fontId="9" fillId="0" borderId="4" xfId="0" applyFont="1" applyBorder="1" applyAlignment="1">
      <alignment horizontal="right"/>
    </xf>
    <xf numFmtId="0" fontId="14" fillId="3" borderId="0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right"/>
    </xf>
    <xf numFmtId="3" fontId="14" fillId="3" borderId="0" xfId="0" applyNumberFormat="1" applyFont="1" applyFill="1" applyBorder="1" applyAlignment="1">
      <alignment horizontal="center" vertical="top" wrapText="1"/>
    </xf>
    <xf numFmtId="3" fontId="14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3" fontId="14" fillId="2" borderId="13" xfId="0" applyNumberFormat="1" applyFont="1" applyFill="1" applyBorder="1" applyAlignment="1">
      <alignment vertical="center" wrapText="1"/>
    </xf>
    <xf numFmtId="3" fontId="14" fillId="3" borderId="2" xfId="0" applyNumberFormat="1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Normal_Sheet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IQ" sz="1000" b="1"/>
              <a:t>شكل</a:t>
            </a:r>
            <a:r>
              <a:rPr lang="ar-IQ" sz="1000" b="1" baseline="0"/>
              <a:t> 2 عدد مقاولات الابنية والانشاءات في القطاع العام على مستوى المحافظات لسنة 2019</a:t>
            </a:r>
            <a:endParaRPr lang="ar-IQ" sz="1000" b="1"/>
          </a:p>
        </c:rich>
      </c:tx>
      <c:layout>
        <c:manualLayout>
          <c:xMode val="edge"/>
          <c:yMode val="edge"/>
          <c:x val="0.24163925306053036"/>
          <c:y val="2.794135102342268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2606994958044904E-2"/>
          <c:y val="0.2424618114209291"/>
          <c:w val="0.94611897569885861"/>
          <c:h val="0.597491064570202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'جدول 1'!$N$41</c:f>
              <c:strCache>
                <c:ptCount val="1"/>
                <c:pt idx="0">
                  <c:v>عدد مقاولات الابنية </c:v>
                </c:pt>
              </c:strCache>
            </c:strRef>
          </c:tx>
          <c:invertIfNegative val="0"/>
          <c:cat>
            <c:strRef>
              <c:f>'جدول 1'!$M$42:$M$55</c:f>
              <c:strCache>
                <c:ptCount val="14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نجف</c:v>
                </c:pt>
                <c:pt idx="10">
                  <c:v>قادسية</c:v>
                </c:pt>
                <c:pt idx="11">
                  <c:v>ذي قار</c:v>
                </c:pt>
                <c:pt idx="12">
                  <c:v>ميسان</c:v>
                </c:pt>
                <c:pt idx="13">
                  <c:v>البصرة</c:v>
                </c:pt>
              </c:strCache>
            </c:strRef>
          </c:cat>
          <c:val>
            <c:numRef>
              <c:f>'جدول 1'!$N$42:$N$55</c:f>
              <c:numCache>
                <c:formatCode>0</c:formatCode>
                <c:ptCount val="14"/>
                <c:pt idx="0" formatCode="General">
                  <c:v>5</c:v>
                </c:pt>
                <c:pt idx="1">
                  <c:v>0</c:v>
                </c:pt>
                <c:pt idx="2" formatCode="General">
                  <c:v>34</c:v>
                </c:pt>
                <c:pt idx="3">
                  <c:v>142</c:v>
                </c:pt>
                <c:pt idx="4" formatCode="General">
                  <c:v>63</c:v>
                </c:pt>
                <c:pt idx="5">
                  <c:v>8</c:v>
                </c:pt>
                <c:pt idx="6" formatCode="General">
                  <c:v>1</c:v>
                </c:pt>
                <c:pt idx="7">
                  <c:v>9</c:v>
                </c:pt>
                <c:pt idx="8" formatCode="General">
                  <c:v>2</c:v>
                </c:pt>
                <c:pt idx="9">
                  <c:v>2</c:v>
                </c:pt>
                <c:pt idx="10" formatCode="General">
                  <c:v>21</c:v>
                </c:pt>
                <c:pt idx="11">
                  <c:v>0</c:v>
                </c:pt>
                <c:pt idx="12" formatCode="General">
                  <c:v>1</c:v>
                </c:pt>
                <c:pt idx="13">
                  <c:v>33</c:v>
                </c:pt>
              </c:numCache>
            </c:numRef>
          </c:val>
        </c:ser>
        <c:ser>
          <c:idx val="1"/>
          <c:order val="1"/>
          <c:tx>
            <c:strRef>
              <c:f>'جدول 1'!$P$41</c:f>
              <c:strCache>
                <c:ptCount val="1"/>
                <c:pt idx="0">
                  <c:v>عدد مقاولات الانشاءات </c:v>
                </c:pt>
              </c:strCache>
            </c:strRef>
          </c:tx>
          <c:invertIfNegative val="0"/>
          <c:cat>
            <c:strRef>
              <c:f>'جدول 1'!$M$42:$M$55</c:f>
              <c:strCache>
                <c:ptCount val="14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نجف</c:v>
                </c:pt>
                <c:pt idx="10">
                  <c:v>قادسية</c:v>
                </c:pt>
                <c:pt idx="11">
                  <c:v>ذي قار</c:v>
                </c:pt>
                <c:pt idx="12">
                  <c:v>ميسان</c:v>
                </c:pt>
                <c:pt idx="13">
                  <c:v>البصرة</c:v>
                </c:pt>
              </c:strCache>
            </c:strRef>
          </c:cat>
          <c:val>
            <c:numRef>
              <c:f>'جدول 1'!$P$42:$P$55</c:f>
              <c:numCache>
                <c:formatCode>0</c:formatCode>
                <c:ptCount val="14"/>
                <c:pt idx="0" formatCode="General">
                  <c:v>46</c:v>
                </c:pt>
                <c:pt idx="1">
                  <c:v>43</c:v>
                </c:pt>
                <c:pt idx="2" formatCode="General">
                  <c:v>19</c:v>
                </c:pt>
                <c:pt idx="3">
                  <c:v>186</c:v>
                </c:pt>
                <c:pt idx="4" formatCode="General">
                  <c:v>27</c:v>
                </c:pt>
                <c:pt idx="5">
                  <c:v>5</c:v>
                </c:pt>
                <c:pt idx="6" formatCode="General">
                  <c:v>0</c:v>
                </c:pt>
                <c:pt idx="7">
                  <c:v>5</c:v>
                </c:pt>
                <c:pt idx="8" formatCode="General">
                  <c:v>3</c:v>
                </c:pt>
                <c:pt idx="9">
                  <c:v>0</c:v>
                </c:pt>
                <c:pt idx="10" formatCode="General">
                  <c:v>4</c:v>
                </c:pt>
                <c:pt idx="11">
                  <c:v>2</c:v>
                </c:pt>
                <c:pt idx="12" formatCode="General">
                  <c:v>5</c:v>
                </c:pt>
                <c:pt idx="1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942464"/>
        <c:axId val="86944000"/>
      </c:barChart>
      <c:dateAx>
        <c:axId val="8694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GB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44000"/>
        <c:crosses val="autoZero"/>
        <c:auto val="0"/>
        <c:lblOffset val="100"/>
        <c:baseTimeUnit val="days"/>
      </c:dateAx>
      <c:valAx>
        <c:axId val="8694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GB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4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76162068598145471"/>
          <c:y val="0.1676028743715928"/>
          <c:w val="0.23837931401854526"/>
          <c:h val="0.259743852125586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'جدول 1'!$K$6</c:f>
              <c:strCache>
                <c:ptCount val="1"/>
                <c:pt idx="0">
                  <c:v>عدد مقاولات الابنية </c:v>
                </c:pt>
              </c:strCache>
            </c:strRef>
          </c:tx>
          <c:cat>
            <c:numRef>
              <c:f>'جدول 1'!$B$7:$B$18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'جدول 1'!$C$7:$C$18</c:f>
              <c:numCache>
                <c:formatCode>#,##0</c:formatCode>
                <c:ptCount val="12"/>
                <c:pt idx="0">
                  <c:v>1937</c:v>
                </c:pt>
                <c:pt idx="1">
                  <c:v>1273</c:v>
                </c:pt>
                <c:pt idx="2">
                  <c:v>967</c:v>
                </c:pt>
                <c:pt idx="3">
                  <c:v>1380</c:v>
                </c:pt>
                <c:pt idx="4">
                  <c:v>1265</c:v>
                </c:pt>
                <c:pt idx="5">
                  <c:v>1919</c:v>
                </c:pt>
                <c:pt idx="6">
                  <c:v>1073</c:v>
                </c:pt>
                <c:pt idx="7">
                  <c:v>406</c:v>
                </c:pt>
                <c:pt idx="8">
                  <c:v>212</c:v>
                </c:pt>
                <c:pt idx="9">
                  <c:v>132</c:v>
                </c:pt>
                <c:pt idx="10">
                  <c:v>91</c:v>
                </c:pt>
                <c:pt idx="11">
                  <c:v>321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'جدول 1'!$K$7</c:f>
              <c:strCache>
                <c:ptCount val="1"/>
                <c:pt idx="0">
                  <c:v>عدد مقاولات الانشاءات </c:v>
                </c:pt>
              </c:strCache>
            </c:strRef>
          </c:tx>
          <c:cat>
            <c:numRef>
              <c:f>'جدول 1'!$B$7:$B$18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'جدول 1'!$F$7:$F$18</c:f>
              <c:numCache>
                <c:formatCode>#,##0</c:formatCode>
                <c:ptCount val="12"/>
                <c:pt idx="0">
                  <c:v>2659</c:v>
                </c:pt>
                <c:pt idx="1">
                  <c:v>1513</c:v>
                </c:pt>
                <c:pt idx="2">
                  <c:v>1255</c:v>
                </c:pt>
                <c:pt idx="3">
                  <c:v>1644</c:v>
                </c:pt>
                <c:pt idx="4">
                  <c:v>1570</c:v>
                </c:pt>
                <c:pt idx="5">
                  <c:v>1959</c:v>
                </c:pt>
                <c:pt idx="6">
                  <c:v>1073</c:v>
                </c:pt>
                <c:pt idx="7">
                  <c:v>523</c:v>
                </c:pt>
                <c:pt idx="8">
                  <c:v>299</c:v>
                </c:pt>
                <c:pt idx="9">
                  <c:v>191</c:v>
                </c:pt>
                <c:pt idx="10">
                  <c:v>184</c:v>
                </c:pt>
                <c:pt idx="11">
                  <c:v>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69344"/>
        <c:axId val="86975232"/>
      </c:lineChart>
      <c:catAx>
        <c:axId val="869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975232"/>
        <c:crosses val="autoZero"/>
        <c:auto val="1"/>
        <c:lblAlgn val="ctr"/>
        <c:lblOffset val="100"/>
        <c:noMultiLvlLbl val="0"/>
      </c:catAx>
      <c:valAx>
        <c:axId val="86975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696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28575</xdr:rowOff>
    </xdr:from>
    <xdr:to>
      <xdr:col>3</xdr:col>
      <xdr:colOff>1247774</xdr:colOff>
      <xdr:row>13</xdr:row>
      <xdr:rowOff>247650</xdr:rowOff>
    </xdr:to>
    <xdr:sp macro="" textlink="">
      <xdr:nvSpPr>
        <xdr:cNvPr id="2" name="TextBox 1"/>
        <xdr:cNvSpPr txBox="1"/>
      </xdr:nvSpPr>
      <xdr:spPr>
        <a:xfrm>
          <a:off x="9985819501" y="3076575"/>
          <a:ext cx="38385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الجداول الصفرية لكل من ( ميزانية -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19</xdr:row>
      <xdr:rowOff>47623</xdr:rowOff>
    </xdr:from>
    <xdr:to>
      <xdr:col>9</xdr:col>
      <xdr:colOff>85725</xdr:colOff>
      <xdr:row>19</xdr:row>
      <xdr:rowOff>314324</xdr:rowOff>
    </xdr:to>
    <xdr:sp macro="" textlink="">
      <xdr:nvSpPr>
        <xdr:cNvPr id="2" name="TextBox 1"/>
        <xdr:cNvSpPr txBox="1"/>
      </xdr:nvSpPr>
      <xdr:spPr>
        <a:xfrm>
          <a:off x="9984190725" y="4914898"/>
          <a:ext cx="4076699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24490</xdr:colOff>
      <xdr:row>24</xdr:row>
      <xdr:rowOff>31295</xdr:rowOff>
    </xdr:from>
    <xdr:to>
      <xdr:col>4</xdr:col>
      <xdr:colOff>853165</xdr:colOff>
      <xdr:row>24</xdr:row>
      <xdr:rowOff>335541</xdr:rowOff>
    </xdr:to>
    <xdr:sp macro="" textlink="">
      <xdr:nvSpPr>
        <xdr:cNvPr id="3" name="TextBox 2"/>
        <xdr:cNvSpPr txBox="1"/>
      </xdr:nvSpPr>
      <xdr:spPr>
        <a:xfrm>
          <a:off x="9929760300" y="6200897"/>
          <a:ext cx="3491346" cy="304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20</xdr:row>
      <xdr:rowOff>84666</xdr:rowOff>
    </xdr:from>
    <xdr:to>
      <xdr:col>7</xdr:col>
      <xdr:colOff>0</xdr:colOff>
      <xdr:row>21</xdr:row>
      <xdr:rowOff>114300</xdr:rowOff>
    </xdr:to>
    <xdr:sp macro="" textlink="">
      <xdr:nvSpPr>
        <xdr:cNvPr id="2" name="TextBox 1"/>
        <xdr:cNvSpPr txBox="1"/>
      </xdr:nvSpPr>
      <xdr:spPr>
        <a:xfrm>
          <a:off x="9985838550" y="4504266"/>
          <a:ext cx="3419474" cy="305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>
              <a:effectLst/>
            </a:rPr>
            <a:t>- تم حذف الاعمدة</a:t>
          </a:r>
          <a:r>
            <a:rPr lang="ar-IQ" baseline="0">
              <a:effectLst/>
            </a:rPr>
            <a:t> الصفرية  (العربي )</a:t>
          </a:r>
          <a:endParaRPr lang="en-US">
            <a:effectLst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60512</xdr:colOff>
      <xdr:row>24</xdr:row>
      <xdr:rowOff>158750</xdr:rowOff>
    </xdr:from>
    <xdr:to>
      <xdr:col>4</xdr:col>
      <xdr:colOff>910167</xdr:colOff>
      <xdr:row>25</xdr:row>
      <xdr:rowOff>180975</xdr:rowOff>
    </xdr:to>
    <xdr:sp macro="" textlink="">
      <xdr:nvSpPr>
        <xdr:cNvPr id="2" name="TextBox 1"/>
        <xdr:cNvSpPr txBox="1"/>
      </xdr:nvSpPr>
      <xdr:spPr>
        <a:xfrm>
          <a:off x="10053732750" y="6074833"/>
          <a:ext cx="3368488" cy="329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000" b="1">
              <a:cs typeface="+mn-cs"/>
            </a:rPr>
            <a:t>-تم حذف الاعمدةالصفرية (العربي )</a:t>
          </a:r>
          <a:endParaRPr lang="en-US" sz="1000" b="1"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18</xdr:row>
      <xdr:rowOff>31750</xdr:rowOff>
    </xdr:from>
    <xdr:to>
      <xdr:col>9</xdr:col>
      <xdr:colOff>409574</xdr:colOff>
      <xdr:row>20</xdr:row>
      <xdr:rowOff>19050</xdr:rowOff>
    </xdr:to>
    <xdr:sp macro="" textlink="">
      <xdr:nvSpPr>
        <xdr:cNvPr id="4" name="TextBox 3"/>
        <xdr:cNvSpPr txBox="1"/>
      </xdr:nvSpPr>
      <xdr:spPr>
        <a:xfrm>
          <a:off x="9984914626" y="3203575"/>
          <a:ext cx="3855508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( العربي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r>
            <a:rPr lang="ar-SA" sz="1100" baseline="0"/>
            <a:t>.</a:t>
          </a:r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</xdr:colOff>
      <xdr:row>13</xdr:row>
      <xdr:rowOff>67236</xdr:rowOff>
    </xdr:from>
    <xdr:to>
      <xdr:col>8</xdr:col>
      <xdr:colOff>55470</xdr:colOff>
      <xdr:row>14</xdr:row>
      <xdr:rowOff>22413</xdr:rowOff>
    </xdr:to>
    <xdr:sp macro="" textlink="">
      <xdr:nvSpPr>
        <xdr:cNvPr id="2" name="TextBox 1"/>
        <xdr:cNvSpPr txBox="1"/>
      </xdr:nvSpPr>
      <xdr:spPr>
        <a:xfrm>
          <a:off x="9910796677" y="3429001"/>
          <a:ext cx="5652248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en-GB" sz="1100" b="1" baseline="0">
              <a:latin typeface="Arial" pitchFamily="34" charset="0"/>
              <a:cs typeface="Arial" pitchFamily="34" charset="0"/>
            </a:rPr>
            <a:t>)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عربي - اجنبي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</xdr:colOff>
      <xdr:row>12</xdr:row>
      <xdr:rowOff>67236</xdr:rowOff>
    </xdr:from>
    <xdr:to>
      <xdr:col>8</xdr:col>
      <xdr:colOff>55470</xdr:colOff>
      <xdr:row>13</xdr:row>
      <xdr:rowOff>44825</xdr:rowOff>
    </xdr:to>
    <xdr:sp macro="" textlink="">
      <xdr:nvSpPr>
        <xdr:cNvPr id="2" name="TextBox 1"/>
        <xdr:cNvSpPr txBox="1"/>
      </xdr:nvSpPr>
      <xdr:spPr>
        <a:xfrm>
          <a:off x="9910729442" y="2823883"/>
          <a:ext cx="480060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(عربي - اجنبي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64294</xdr:rowOff>
    </xdr:from>
    <xdr:to>
      <xdr:col>7</xdr:col>
      <xdr:colOff>380999</xdr:colOff>
      <xdr:row>23</xdr:row>
      <xdr:rowOff>47625</xdr:rowOff>
    </xdr:to>
    <xdr:sp macro="" textlink="">
      <xdr:nvSpPr>
        <xdr:cNvPr id="2" name="TextBox 1"/>
        <xdr:cNvSpPr txBox="1"/>
      </xdr:nvSpPr>
      <xdr:spPr>
        <a:xfrm>
          <a:off x="9941456813" y="5112544"/>
          <a:ext cx="4529137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عربي - اجنبي 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حكم محلي)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30107</xdr:colOff>
      <xdr:row>10</xdr:row>
      <xdr:rowOff>68099</xdr:rowOff>
    </xdr:from>
    <xdr:to>
      <xdr:col>4</xdr:col>
      <xdr:colOff>591207</xdr:colOff>
      <xdr:row>11</xdr:row>
      <xdr:rowOff>65690</xdr:rowOff>
    </xdr:to>
    <xdr:sp macro="" textlink="">
      <xdr:nvSpPr>
        <xdr:cNvPr id="2" name="TextBox 1"/>
        <xdr:cNvSpPr txBox="1"/>
      </xdr:nvSpPr>
      <xdr:spPr>
        <a:xfrm>
          <a:off x="10043149051" y="3571547"/>
          <a:ext cx="4403945" cy="271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 الصفرية (  - ذاتي - حكم المحلي - عربي - اجنبي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30109</xdr:colOff>
      <xdr:row>10</xdr:row>
      <xdr:rowOff>68099</xdr:rowOff>
    </xdr:from>
    <xdr:to>
      <xdr:col>5</xdr:col>
      <xdr:colOff>503620</xdr:colOff>
      <xdr:row>11</xdr:row>
      <xdr:rowOff>131379</xdr:rowOff>
    </xdr:to>
    <xdr:sp macro="" textlink="">
      <xdr:nvSpPr>
        <xdr:cNvPr id="2" name="TextBox 1"/>
        <xdr:cNvSpPr txBox="1"/>
      </xdr:nvSpPr>
      <xdr:spPr>
        <a:xfrm>
          <a:off x="10042076121" y="2334392"/>
          <a:ext cx="4020753" cy="336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( ميزانية -ذاتي - عربي - اجنبي 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212777</xdr:colOff>
      <xdr:row>44</xdr:row>
      <xdr:rowOff>110289</xdr:rowOff>
    </xdr:from>
    <xdr:ext cx="184730" cy="264560"/>
    <xdr:sp macro="" textlink="">
      <xdr:nvSpPr>
        <xdr:cNvPr id="3" name="TextBox 2"/>
        <xdr:cNvSpPr txBox="1"/>
      </xdr:nvSpPr>
      <xdr:spPr>
        <a:xfrm>
          <a:off x="10020052888" y="812131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1</xdr:col>
      <xdr:colOff>90238</xdr:colOff>
      <xdr:row>36</xdr:row>
      <xdr:rowOff>90236</xdr:rowOff>
    </xdr:from>
    <xdr:to>
      <xdr:col>8</xdr:col>
      <xdr:colOff>1122949</xdr:colOff>
      <xdr:row>51</xdr:row>
      <xdr:rowOff>20049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70185</xdr:colOff>
      <xdr:row>18</xdr:row>
      <xdr:rowOff>100263</xdr:rowOff>
    </xdr:from>
    <xdr:ext cx="4932947" cy="280736"/>
    <xdr:sp macro="" textlink="">
      <xdr:nvSpPr>
        <xdr:cNvPr id="2" name="TextBox 1"/>
        <xdr:cNvSpPr txBox="1"/>
      </xdr:nvSpPr>
      <xdr:spPr>
        <a:xfrm>
          <a:off x="10015447263" y="3940342"/>
          <a:ext cx="4932947" cy="280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r>
            <a:rPr lang="ar-IQ" sz="1000"/>
            <a:t>       </a:t>
          </a:r>
          <a:r>
            <a:rPr lang="ar-IQ" sz="1000" b="1"/>
            <a:t>شكل 1 المؤشرات الرئيسة</a:t>
          </a:r>
          <a:r>
            <a:rPr lang="ar-IQ" sz="1000" b="1" baseline="0"/>
            <a:t> لعدد مقاولات الابنية والانشاءات في القطاع العام للفترة من (2008- 2019</a:t>
          </a:r>
          <a:r>
            <a:rPr lang="ar-IQ" sz="1000" baseline="0"/>
            <a:t>)</a:t>
          </a:r>
          <a:endParaRPr lang="en-GB" sz="1000"/>
        </a:p>
      </xdr:txBody>
    </xdr:sp>
    <xdr:clientData/>
  </xdr:oneCellAnchor>
  <xdr:twoCellAnchor>
    <xdr:from>
      <xdr:col>1</xdr:col>
      <xdr:colOff>40107</xdr:colOff>
      <xdr:row>19</xdr:row>
      <xdr:rowOff>150394</xdr:rowOff>
    </xdr:from>
    <xdr:to>
      <xdr:col>8</xdr:col>
      <xdr:colOff>1163054</xdr:colOff>
      <xdr:row>35</xdr:row>
      <xdr:rowOff>160420</xdr:rowOff>
    </xdr:to>
    <xdr:graphicFrame macro="">
      <xdr:nvGraphicFramePr>
        <xdr:cNvPr id="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15</xdr:row>
      <xdr:rowOff>47625</xdr:rowOff>
    </xdr:from>
    <xdr:to>
      <xdr:col>6</xdr:col>
      <xdr:colOff>0</xdr:colOff>
      <xdr:row>16</xdr:row>
      <xdr:rowOff>228600</xdr:rowOff>
    </xdr:to>
    <xdr:sp macro="" textlink="">
      <xdr:nvSpPr>
        <xdr:cNvPr id="2" name="TextBox 1"/>
        <xdr:cNvSpPr txBox="1"/>
      </xdr:nvSpPr>
      <xdr:spPr>
        <a:xfrm>
          <a:off x="9986486250" y="2943225"/>
          <a:ext cx="3905249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(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عربي - اجنبي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28575</xdr:rowOff>
    </xdr:from>
    <xdr:to>
      <xdr:col>3</xdr:col>
      <xdr:colOff>1076324</xdr:colOff>
      <xdr:row>11</xdr:row>
      <xdr:rowOff>257175</xdr:rowOff>
    </xdr:to>
    <xdr:sp macro="" textlink="">
      <xdr:nvSpPr>
        <xdr:cNvPr id="2" name="TextBox 1"/>
        <xdr:cNvSpPr txBox="1"/>
      </xdr:nvSpPr>
      <xdr:spPr>
        <a:xfrm>
          <a:off x="9983876401" y="2286000"/>
          <a:ext cx="37242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لكل من  (ذاتي - عربي - اجنبي -  حكم محلي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37599</xdr:colOff>
      <xdr:row>10</xdr:row>
      <xdr:rowOff>0</xdr:rowOff>
    </xdr:from>
    <xdr:to>
      <xdr:col>5</xdr:col>
      <xdr:colOff>96320</xdr:colOff>
      <xdr:row>11</xdr:row>
      <xdr:rowOff>12533</xdr:rowOff>
    </xdr:to>
    <xdr:sp macro="" textlink="">
      <xdr:nvSpPr>
        <xdr:cNvPr id="2" name="TextBox 1"/>
        <xdr:cNvSpPr txBox="1"/>
      </xdr:nvSpPr>
      <xdr:spPr>
        <a:xfrm>
          <a:off x="9993094888" y="4002640"/>
          <a:ext cx="4157682" cy="290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/>
            <a:t>-</a:t>
          </a:r>
          <a:r>
            <a:rPr lang="ar-SA" sz="1100" b="1" baseline="0"/>
            <a:t> تم حذف </a:t>
          </a:r>
          <a:r>
            <a:rPr lang="ar-IQ" sz="1100" b="1" baseline="0"/>
            <a:t>الاعمدة </a:t>
          </a:r>
          <a:r>
            <a:rPr lang="ar-SA" sz="1100" b="1" baseline="0"/>
            <a:t>الصفرية (</a:t>
          </a:r>
          <a:r>
            <a:rPr lang="ar-IQ" sz="1100" b="1" baseline="0"/>
            <a:t> ذاتي - عربي - اجنبي - حكم محلي</a:t>
          </a:r>
          <a:r>
            <a:rPr lang="ar-SA" sz="1100" b="1" baseline="0"/>
            <a:t>) </a:t>
          </a:r>
          <a:endParaRPr lang="en-US" sz="1100" b="1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266702</xdr:colOff>
      <xdr:row>13</xdr:row>
      <xdr:rowOff>1</xdr:rowOff>
    </xdr:from>
    <xdr:to>
      <xdr:col>7</xdr:col>
      <xdr:colOff>66675</xdr:colOff>
      <xdr:row>13</xdr:row>
      <xdr:rowOff>323851</xdr:rowOff>
    </xdr:to>
    <xdr:sp macro="" textlink="">
      <xdr:nvSpPr>
        <xdr:cNvPr id="2" name="TextBox 1"/>
        <xdr:cNvSpPr txBox="1"/>
      </xdr:nvSpPr>
      <xdr:spPr>
        <a:xfrm>
          <a:off x="9985571850" y="3600451"/>
          <a:ext cx="350519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عربي - اجنبي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57150</xdr:rowOff>
    </xdr:from>
    <xdr:to>
      <xdr:col>4</xdr:col>
      <xdr:colOff>209550</xdr:colOff>
      <xdr:row>12</xdr:row>
      <xdr:rowOff>19050</xdr:rowOff>
    </xdr:to>
    <xdr:sp macro="" textlink="">
      <xdr:nvSpPr>
        <xdr:cNvPr id="2" name="TextBox 1"/>
        <xdr:cNvSpPr txBox="1"/>
      </xdr:nvSpPr>
      <xdr:spPr>
        <a:xfrm>
          <a:off x="9991629750" y="3648075"/>
          <a:ext cx="3257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لل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حكم محلي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47625</xdr:rowOff>
    </xdr:from>
    <xdr:to>
      <xdr:col>6</xdr:col>
      <xdr:colOff>1</xdr:colOff>
      <xdr:row>10</xdr:row>
      <xdr:rowOff>209550</xdr:rowOff>
    </xdr:to>
    <xdr:sp macro="" textlink="">
      <xdr:nvSpPr>
        <xdr:cNvPr id="2" name="TextBox 1"/>
        <xdr:cNvSpPr txBox="1"/>
      </xdr:nvSpPr>
      <xdr:spPr>
        <a:xfrm>
          <a:off x="9983447774" y="2600325"/>
          <a:ext cx="5772151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 ذاتي - عربي - أجنبي - حكم محلي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7</xdr:row>
      <xdr:rowOff>0</xdr:rowOff>
    </xdr:from>
    <xdr:to>
      <xdr:col>9</xdr:col>
      <xdr:colOff>530165</xdr:colOff>
      <xdr:row>7</xdr:row>
      <xdr:rowOff>314504</xdr:rowOff>
    </xdr:to>
    <xdr:sp macro="" textlink="">
      <xdr:nvSpPr>
        <xdr:cNvPr id="2" name="TextBox 1"/>
        <xdr:cNvSpPr txBox="1"/>
      </xdr:nvSpPr>
      <xdr:spPr>
        <a:xfrm>
          <a:off x="10007800684" y="2219505"/>
          <a:ext cx="4671561" cy="314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( عربي - اجنبي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28575</xdr:rowOff>
    </xdr:from>
    <xdr:to>
      <xdr:col>7</xdr:col>
      <xdr:colOff>866882</xdr:colOff>
      <xdr:row>13</xdr:row>
      <xdr:rowOff>117725</xdr:rowOff>
    </xdr:to>
    <xdr:sp macro="" textlink="">
      <xdr:nvSpPr>
        <xdr:cNvPr id="2" name="TextBox 1"/>
        <xdr:cNvSpPr txBox="1"/>
      </xdr:nvSpPr>
      <xdr:spPr>
        <a:xfrm>
          <a:off x="9991403933" y="3603126"/>
          <a:ext cx="6347610" cy="367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- تم حذف الاعمدة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الصفرية (  عربي - اجنبي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606240</xdr:colOff>
      <xdr:row>32</xdr:row>
      <xdr:rowOff>85725</xdr:rowOff>
    </xdr:from>
    <xdr:ext cx="184731" cy="264560"/>
    <xdr:sp macro="" textlink="">
      <xdr:nvSpPr>
        <xdr:cNvPr id="4" name="TextBox 3"/>
        <xdr:cNvSpPr txBox="1"/>
      </xdr:nvSpPr>
      <xdr:spPr>
        <a:xfrm>
          <a:off x="152933004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ar-IQ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10</xdr:row>
      <xdr:rowOff>161926</xdr:rowOff>
    </xdr:from>
    <xdr:to>
      <xdr:col>10</xdr:col>
      <xdr:colOff>38099</xdr:colOff>
      <xdr:row>11</xdr:row>
      <xdr:rowOff>76200</xdr:rowOff>
    </xdr:to>
    <xdr:sp macro="" textlink="">
      <xdr:nvSpPr>
        <xdr:cNvPr id="2" name="TextBox 1"/>
        <xdr:cNvSpPr txBox="1"/>
      </xdr:nvSpPr>
      <xdr:spPr>
        <a:xfrm>
          <a:off x="9980942701" y="3429001"/>
          <a:ext cx="77819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الصفرية (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دور سكنية -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ترميمات)  ولباقي  المحافظات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66672</xdr:colOff>
      <xdr:row>9</xdr:row>
      <xdr:rowOff>9525</xdr:rowOff>
    </xdr:from>
    <xdr:to>
      <xdr:col>10</xdr:col>
      <xdr:colOff>1628775</xdr:colOff>
      <xdr:row>9</xdr:row>
      <xdr:rowOff>361950</xdr:rowOff>
    </xdr:to>
    <xdr:sp macro="" textlink="">
      <xdr:nvSpPr>
        <xdr:cNvPr id="2" name="TextBox 1"/>
        <xdr:cNvSpPr txBox="1"/>
      </xdr:nvSpPr>
      <xdr:spPr>
        <a:xfrm>
          <a:off x="9979513950" y="2933700"/>
          <a:ext cx="9848853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  الصفرية لكل من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(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الدور السكنية - ترميمات) ولباقي الوزارات.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18</xdr:row>
      <xdr:rowOff>152399</xdr:rowOff>
    </xdr:from>
    <xdr:to>
      <xdr:col>8</xdr:col>
      <xdr:colOff>533400</xdr:colOff>
      <xdr:row>19</xdr:row>
      <xdr:rowOff>95249</xdr:rowOff>
    </xdr:to>
    <xdr:sp macro="" textlink="">
      <xdr:nvSpPr>
        <xdr:cNvPr id="3" name="TextBox 2"/>
        <xdr:cNvSpPr txBox="1"/>
      </xdr:nvSpPr>
      <xdr:spPr>
        <a:xfrm>
          <a:off x="9984600300" y="5153024"/>
          <a:ext cx="36004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تم حذف 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الاعمدة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الصفرية (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للابنية الزراعية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)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61059</xdr:colOff>
      <xdr:row>22</xdr:row>
      <xdr:rowOff>85480</xdr:rowOff>
    </xdr:from>
    <xdr:to>
      <xdr:col>9</xdr:col>
      <xdr:colOff>339397</xdr:colOff>
      <xdr:row>23</xdr:row>
      <xdr:rowOff>158750</xdr:rowOff>
    </xdr:to>
    <xdr:sp macro="" textlink="">
      <xdr:nvSpPr>
        <xdr:cNvPr id="2" name="TextBox 2"/>
        <xdr:cNvSpPr txBox="1"/>
      </xdr:nvSpPr>
      <xdr:spPr>
        <a:xfrm>
          <a:off x="10042240345" y="5975652"/>
          <a:ext cx="2030062" cy="368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SA" sz="1200" b="1" baseline="0"/>
            <a:t> </a:t>
          </a:r>
          <a:endParaRPr lang="en-US" sz="12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19</xdr:row>
      <xdr:rowOff>85726</xdr:rowOff>
    </xdr:from>
    <xdr:to>
      <xdr:col>6</xdr:col>
      <xdr:colOff>409574</xdr:colOff>
      <xdr:row>20</xdr:row>
      <xdr:rowOff>104775</xdr:rowOff>
    </xdr:to>
    <xdr:sp macro="" textlink="">
      <xdr:nvSpPr>
        <xdr:cNvPr id="2" name="TextBox 1"/>
        <xdr:cNvSpPr txBox="1"/>
      </xdr:nvSpPr>
      <xdr:spPr>
        <a:xfrm>
          <a:off x="9983066776" y="5334001"/>
          <a:ext cx="3028950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319892</xdr:colOff>
      <xdr:row>15</xdr:row>
      <xdr:rowOff>271195</xdr:rowOff>
    </xdr:from>
    <xdr:to>
      <xdr:col>3</xdr:col>
      <xdr:colOff>663539</xdr:colOff>
      <xdr:row>17</xdr:row>
      <xdr:rowOff>31037</xdr:rowOff>
    </xdr:to>
    <xdr:sp macro="" textlink="">
      <xdr:nvSpPr>
        <xdr:cNvPr id="2" name="TextBox 1"/>
        <xdr:cNvSpPr txBox="1"/>
      </xdr:nvSpPr>
      <xdr:spPr>
        <a:xfrm>
          <a:off x="9993747725" y="5397571"/>
          <a:ext cx="3029911" cy="316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IQ" b="1">
              <a:effectLst/>
            </a:rPr>
            <a:t>- تم حذف الجداول الصفرية للوزارات المتبقية</a:t>
          </a:r>
          <a:endParaRPr lang="en-US" b="1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"/>
  <sheetViews>
    <sheetView rightToLeft="1" view="pageBreakPreview" zoomScaleSheetLayoutView="100" workbookViewId="0">
      <selection activeCell="B23" sqref="B23"/>
    </sheetView>
  </sheetViews>
  <sheetFormatPr defaultRowHeight="21.95" customHeight="1"/>
  <cols>
    <col min="1" max="1" width="2.7109375" style="29" customWidth="1"/>
    <col min="2" max="2" width="31.28515625" style="82" bestFit="1" customWidth="1"/>
    <col min="3" max="3" width="7.85546875" style="29" bestFit="1" customWidth="1"/>
    <col min="4" max="4" width="18.7109375" style="29" bestFit="1" customWidth="1"/>
    <col min="5" max="5" width="7.85546875" style="29" bestFit="1" customWidth="1"/>
    <col min="6" max="6" width="19" style="29" customWidth="1"/>
    <col min="7" max="16384" width="9.140625" style="29"/>
  </cols>
  <sheetData>
    <row r="3" spans="2:7" ht="30.75" customHeight="1"/>
    <row r="4" spans="2:7" ht="18">
      <c r="B4" s="544" t="s">
        <v>62</v>
      </c>
      <c r="C4" s="544"/>
      <c r="D4" s="544"/>
      <c r="E4" s="544"/>
      <c r="F4" s="544"/>
    </row>
    <row r="5" spans="2:7" ht="21.95" customHeight="1" thickBot="1">
      <c r="B5" s="545" t="s">
        <v>74</v>
      </c>
      <c r="C5" s="545"/>
      <c r="D5" s="64"/>
      <c r="E5" s="546" t="s">
        <v>45</v>
      </c>
      <c r="F5" s="546"/>
      <c r="G5" s="57"/>
    </row>
    <row r="6" spans="2:7" ht="21.95" customHeight="1" thickTop="1">
      <c r="B6" s="547" t="s">
        <v>14</v>
      </c>
      <c r="C6" s="549" t="s">
        <v>43</v>
      </c>
      <c r="D6" s="549"/>
      <c r="E6" s="549" t="s">
        <v>0</v>
      </c>
      <c r="F6" s="549"/>
      <c r="G6" s="57"/>
    </row>
    <row r="7" spans="2:7" ht="21.95" customHeight="1" thickBot="1">
      <c r="B7" s="548"/>
      <c r="C7" s="113" t="s">
        <v>9</v>
      </c>
      <c r="D7" s="113" t="s">
        <v>10</v>
      </c>
      <c r="E7" s="113" t="s">
        <v>9</v>
      </c>
      <c r="F7" s="113" t="s">
        <v>10</v>
      </c>
      <c r="G7" s="57"/>
    </row>
    <row r="8" spans="2:7" ht="16.5" customHeight="1">
      <c r="B8" s="99" t="s">
        <v>18</v>
      </c>
      <c r="C8" s="107">
        <v>1</v>
      </c>
      <c r="D8" s="108">
        <v>901900</v>
      </c>
      <c r="E8" s="107">
        <v>1</v>
      </c>
      <c r="F8" s="108">
        <v>901900</v>
      </c>
      <c r="G8" s="57"/>
    </row>
    <row r="9" spans="2:7" ht="16.5" customHeight="1">
      <c r="B9" s="97" t="s">
        <v>27</v>
      </c>
      <c r="C9" s="105">
        <v>17</v>
      </c>
      <c r="D9" s="103">
        <v>207621217</v>
      </c>
      <c r="E9" s="105">
        <v>17</v>
      </c>
      <c r="F9" s="103">
        <v>207621217</v>
      </c>
      <c r="G9" s="57"/>
    </row>
    <row r="10" spans="2:7" ht="16.5" customHeight="1">
      <c r="B10" s="99" t="s">
        <v>60</v>
      </c>
      <c r="C10" s="101">
        <v>1</v>
      </c>
      <c r="D10" s="101">
        <v>1217969</v>
      </c>
      <c r="E10" s="101">
        <v>1</v>
      </c>
      <c r="F10" s="101">
        <v>1217969</v>
      </c>
      <c r="G10" s="57"/>
    </row>
    <row r="11" spans="2:7" ht="16.5" customHeight="1" thickBot="1">
      <c r="B11" s="97" t="s">
        <v>24</v>
      </c>
      <c r="C11" s="105">
        <v>1</v>
      </c>
      <c r="D11" s="103">
        <v>2578850</v>
      </c>
      <c r="E11" s="105">
        <v>1</v>
      </c>
      <c r="F11" s="103">
        <v>2578850</v>
      </c>
      <c r="G11" s="57"/>
    </row>
    <row r="12" spans="2:7" ht="16.5" customHeight="1" thickBot="1">
      <c r="B12" s="102" t="s">
        <v>0</v>
      </c>
      <c r="C12" s="109">
        <f>SUM(C8:C11)</f>
        <v>20</v>
      </c>
      <c r="D12" s="110">
        <f>SUM(D8:D11)</f>
        <v>212319936</v>
      </c>
      <c r="E12" s="109">
        <f>SUM(E8:E11)</f>
        <v>20</v>
      </c>
      <c r="F12" s="110">
        <f>SUM(F8:F11)</f>
        <v>212319936</v>
      </c>
      <c r="G12" s="57"/>
    </row>
    <row r="13" spans="2:7" ht="21.95" customHeight="1" thickTop="1">
      <c r="B13" s="111"/>
      <c r="C13" s="106"/>
      <c r="D13" s="106"/>
      <c r="E13" s="106"/>
      <c r="F13" s="106"/>
      <c r="G13" s="57"/>
    </row>
    <row r="14" spans="2:7" ht="21.95" customHeight="1">
      <c r="B14" s="111"/>
      <c r="C14" s="106"/>
      <c r="D14" s="106"/>
      <c r="E14" s="106"/>
      <c r="F14" s="106"/>
      <c r="G14" s="57"/>
    </row>
    <row r="15" spans="2:7" ht="21.95" customHeight="1">
      <c r="B15" s="89"/>
      <c r="C15" s="57"/>
      <c r="D15" s="57"/>
      <c r="E15" s="57"/>
      <c r="F15" s="57"/>
      <c r="G15" s="57"/>
    </row>
    <row r="23" spans="5:6" ht="21.95" customHeight="1">
      <c r="F23" s="42"/>
    </row>
    <row r="24" spans="5:6" ht="21.95" customHeight="1">
      <c r="E24" s="42"/>
    </row>
  </sheetData>
  <mergeCells count="6">
    <mergeCell ref="B4:F4"/>
    <mergeCell ref="B5:C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rightToLeft="1" view="pageBreakPreview" zoomScale="89" zoomScaleSheetLayoutView="89" workbookViewId="0">
      <selection activeCell="Q2" sqref="Q2"/>
    </sheetView>
  </sheetViews>
  <sheetFormatPr defaultRowHeight="21.95" customHeight="1"/>
  <cols>
    <col min="1" max="1" width="5" customWidth="1"/>
    <col min="2" max="2" width="26.28515625" style="78" customWidth="1"/>
    <col min="3" max="3" width="8" bestFit="1" customWidth="1"/>
    <col min="4" max="4" width="14.140625" customWidth="1"/>
    <col min="5" max="5" width="8.42578125" customWidth="1"/>
    <col min="6" max="6" width="15.7109375" customWidth="1"/>
    <col min="7" max="7" width="8" bestFit="1" customWidth="1"/>
    <col min="8" max="8" width="15.7109375" customWidth="1"/>
    <col min="9" max="9" width="8.85546875" customWidth="1"/>
    <col min="10" max="10" width="15.7109375" customWidth="1"/>
    <col min="11" max="11" width="6.28515625" bestFit="1" customWidth="1"/>
    <col min="12" max="12" width="15.7109375" customWidth="1"/>
  </cols>
  <sheetData>
    <row r="1" spans="1:13" ht="21.95" customHeight="1">
      <c r="B1" s="544" t="s">
        <v>203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</row>
    <row r="2" spans="1:13" ht="21.95" customHeight="1" thickBot="1">
      <c r="B2" s="85" t="s">
        <v>53</v>
      </c>
      <c r="C2" s="64"/>
      <c r="D2" s="114"/>
      <c r="E2" s="56"/>
      <c r="F2" s="21"/>
      <c r="G2" s="56"/>
      <c r="H2" s="21"/>
      <c r="I2" s="56"/>
      <c r="J2" s="56"/>
      <c r="K2" s="579" t="s">
        <v>45</v>
      </c>
      <c r="L2" s="579"/>
    </row>
    <row r="3" spans="1:13" ht="21.95" customHeight="1" thickTop="1">
      <c r="B3" s="293" t="s">
        <v>14</v>
      </c>
      <c r="C3" s="578" t="s">
        <v>34</v>
      </c>
      <c r="D3" s="578"/>
      <c r="E3" s="578" t="s">
        <v>35</v>
      </c>
      <c r="F3" s="578"/>
      <c r="G3" s="578" t="s">
        <v>137</v>
      </c>
      <c r="H3" s="578"/>
      <c r="I3" s="578" t="s">
        <v>36</v>
      </c>
      <c r="J3" s="578"/>
      <c r="K3" s="578" t="s">
        <v>0</v>
      </c>
      <c r="L3" s="578"/>
    </row>
    <row r="4" spans="1:13" ht="21.95" customHeight="1" thickBot="1">
      <c r="B4" s="294"/>
      <c r="C4" s="327" t="s">
        <v>9</v>
      </c>
      <c r="D4" s="328" t="s">
        <v>10</v>
      </c>
      <c r="E4" s="327" t="s">
        <v>9</v>
      </c>
      <c r="F4" s="328" t="s">
        <v>10</v>
      </c>
      <c r="G4" s="327" t="s">
        <v>9</v>
      </c>
      <c r="H4" s="328" t="s">
        <v>10</v>
      </c>
      <c r="I4" s="327" t="s">
        <v>9</v>
      </c>
      <c r="J4" s="328" t="s">
        <v>10</v>
      </c>
      <c r="K4" s="327" t="s">
        <v>9</v>
      </c>
      <c r="L4" s="328" t="s">
        <v>10</v>
      </c>
    </row>
    <row r="5" spans="1:13" ht="16.5" customHeight="1">
      <c r="A5" s="15"/>
      <c r="B5" s="329" t="s">
        <v>95</v>
      </c>
      <c r="C5" s="330">
        <v>0</v>
      </c>
      <c r="D5" s="330">
        <v>0</v>
      </c>
      <c r="E5" s="330">
        <v>0</v>
      </c>
      <c r="F5" s="330">
        <v>0</v>
      </c>
      <c r="G5" s="330">
        <v>0</v>
      </c>
      <c r="H5" s="330">
        <v>0</v>
      </c>
      <c r="I5" s="330">
        <v>2</v>
      </c>
      <c r="J5" s="330">
        <v>1420750</v>
      </c>
      <c r="K5" s="330">
        <f>SUM(C5,E5,G5,I5)</f>
        <v>2</v>
      </c>
      <c r="L5" s="330">
        <f>SUM(D5,F5,H5,J5)</f>
        <v>1420750</v>
      </c>
      <c r="M5" s="15"/>
    </row>
    <row r="6" spans="1:13" ht="16.5" customHeight="1">
      <c r="A6" s="15"/>
      <c r="B6" s="418" t="s">
        <v>96</v>
      </c>
      <c r="C6" s="419">
        <v>0</v>
      </c>
      <c r="D6" s="420">
        <v>0</v>
      </c>
      <c r="E6" s="419">
        <v>4</v>
      </c>
      <c r="F6" s="420">
        <v>5325605</v>
      </c>
      <c r="G6" s="419">
        <v>5</v>
      </c>
      <c r="H6" s="420">
        <v>1949796</v>
      </c>
      <c r="I6" s="419">
        <v>11</v>
      </c>
      <c r="J6" s="420">
        <v>4121810</v>
      </c>
      <c r="K6" s="419">
        <f t="shared" ref="K6:K16" si="0">SUM(C6,E6,G6,I6)</f>
        <v>20</v>
      </c>
      <c r="L6" s="420">
        <f t="shared" ref="L6:L16" si="1">SUM(D6,F6,H6,J6)</f>
        <v>11397211</v>
      </c>
      <c r="M6" s="15"/>
    </row>
    <row r="7" spans="1:13" ht="16.5" customHeight="1">
      <c r="B7" s="417" t="s">
        <v>18</v>
      </c>
      <c r="C7" s="385">
        <v>4</v>
      </c>
      <c r="D7" s="385">
        <v>2259824</v>
      </c>
      <c r="E7" s="385">
        <v>0</v>
      </c>
      <c r="F7" s="385">
        <v>0</v>
      </c>
      <c r="G7" s="385">
        <v>0</v>
      </c>
      <c r="H7" s="385">
        <v>0</v>
      </c>
      <c r="I7" s="385">
        <v>0</v>
      </c>
      <c r="J7" s="385">
        <v>0</v>
      </c>
      <c r="K7" s="385">
        <f t="shared" si="0"/>
        <v>4</v>
      </c>
      <c r="L7" s="385">
        <f t="shared" si="1"/>
        <v>2259824</v>
      </c>
    </row>
    <row r="8" spans="1:13" ht="16.5" customHeight="1">
      <c r="A8" s="15"/>
      <c r="B8" s="418" t="s">
        <v>19</v>
      </c>
      <c r="C8" s="419">
        <v>0</v>
      </c>
      <c r="D8" s="420">
        <v>0</v>
      </c>
      <c r="E8" s="419">
        <v>2</v>
      </c>
      <c r="F8" s="420">
        <v>143182574</v>
      </c>
      <c r="G8" s="419">
        <v>0</v>
      </c>
      <c r="H8" s="420">
        <v>0</v>
      </c>
      <c r="I8" s="419">
        <v>2</v>
      </c>
      <c r="J8" s="420">
        <v>970125285</v>
      </c>
      <c r="K8" s="419">
        <f t="shared" si="0"/>
        <v>4</v>
      </c>
      <c r="L8" s="420">
        <f t="shared" si="1"/>
        <v>1113307859</v>
      </c>
      <c r="M8" s="15"/>
    </row>
    <row r="9" spans="1:13" s="162" customFormat="1" ht="16.5" customHeight="1">
      <c r="A9" s="15"/>
      <c r="B9" s="417" t="s">
        <v>20</v>
      </c>
      <c r="C9" s="385">
        <v>0</v>
      </c>
      <c r="D9" s="385">
        <v>0</v>
      </c>
      <c r="E9" s="385">
        <v>0</v>
      </c>
      <c r="F9" s="385">
        <v>0</v>
      </c>
      <c r="G9" s="385">
        <v>1</v>
      </c>
      <c r="H9" s="385">
        <v>1292099</v>
      </c>
      <c r="I9" s="385">
        <v>0</v>
      </c>
      <c r="J9" s="385">
        <v>0</v>
      </c>
      <c r="K9" s="385">
        <f t="shared" si="0"/>
        <v>1</v>
      </c>
      <c r="L9" s="385">
        <f t="shared" si="1"/>
        <v>1292099</v>
      </c>
      <c r="M9" s="15"/>
    </row>
    <row r="10" spans="1:13" s="162" customFormat="1" ht="16.5" customHeight="1">
      <c r="A10" s="15"/>
      <c r="B10" s="418" t="s">
        <v>21</v>
      </c>
      <c r="C10" s="419">
        <v>0</v>
      </c>
      <c r="D10" s="420">
        <v>0</v>
      </c>
      <c r="E10" s="419">
        <v>1</v>
      </c>
      <c r="F10" s="420">
        <v>2824205</v>
      </c>
      <c r="G10" s="419">
        <v>0</v>
      </c>
      <c r="H10" s="420">
        <v>0</v>
      </c>
      <c r="I10" s="419">
        <v>0</v>
      </c>
      <c r="J10" s="420">
        <v>0</v>
      </c>
      <c r="K10" s="419">
        <f t="shared" si="0"/>
        <v>1</v>
      </c>
      <c r="L10" s="420">
        <f t="shared" si="1"/>
        <v>2824205</v>
      </c>
      <c r="M10" s="15"/>
    </row>
    <row r="11" spans="1:13" s="15" customFormat="1" ht="16.5" customHeight="1">
      <c r="B11" s="417" t="s">
        <v>27</v>
      </c>
      <c r="C11" s="385">
        <v>0</v>
      </c>
      <c r="D11" s="385">
        <v>0</v>
      </c>
      <c r="E11" s="385">
        <v>56</v>
      </c>
      <c r="F11" s="385">
        <v>493674236</v>
      </c>
      <c r="G11" s="385">
        <v>7</v>
      </c>
      <c r="H11" s="385">
        <v>167065509</v>
      </c>
      <c r="I11" s="385">
        <v>0</v>
      </c>
      <c r="J11" s="385">
        <v>0</v>
      </c>
      <c r="K11" s="385">
        <f t="shared" si="0"/>
        <v>63</v>
      </c>
      <c r="L11" s="385">
        <f t="shared" si="1"/>
        <v>660739745</v>
      </c>
    </row>
    <row r="12" spans="1:13" s="15" customFormat="1" ht="16.5" customHeight="1">
      <c r="B12" s="418" t="s">
        <v>22</v>
      </c>
      <c r="C12" s="419">
        <v>0</v>
      </c>
      <c r="D12" s="420">
        <v>0</v>
      </c>
      <c r="E12" s="419">
        <v>0</v>
      </c>
      <c r="F12" s="420">
        <v>0</v>
      </c>
      <c r="G12" s="419">
        <v>1</v>
      </c>
      <c r="H12" s="420">
        <v>98992</v>
      </c>
      <c r="I12" s="419">
        <v>0</v>
      </c>
      <c r="J12" s="420">
        <v>0</v>
      </c>
      <c r="K12" s="419">
        <f t="shared" si="0"/>
        <v>1</v>
      </c>
      <c r="L12" s="420">
        <f t="shared" si="1"/>
        <v>98992</v>
      </c>
    </row>
    <row r="13" spans="1:13" ht="16.5" customHeight="1">
      <c r="B13" s="417" t="s">
        <v>25</v>
      </c>
      <c r="C13" s="385">
        <v>1</v>
      </c>
      <c r="D13" s="385">
        <v>422324</v>
      </c>
      <c r="E13" s="385">
        <v>158</v>
      </c>
      <c r="F13" s="385">
        <v>341444003</v>
      </c>
      <c r="G13" s="385">
        <v>49</v>
      </c>
      <c r="H13" s="385">
        <v>81954501</v>
      </c>
      <c r="I13" s="385">
        <v>22</v>
      </c>
      <c r="J13" s="385">
        <v>20943472</v>
      </c>
      <c r="K13" s="385">
        <f t="shared" si="0"/>
        <v>230</v>
      </c>
      <c r="L13" s="385">
        <f t="shared" si="1"/>
        <v>444764300</v>
      </c>
    </row>
    <row r="14" spans="1:13" ht="16.5" customHeight="1">
      <c r="B14" s="418" t="s">
        <v>24</v>
      </c>
      <c r="C14" s="419">
        <v>0</v>
      </c>
      <c r="D14" s="420">
        <v>0</v>
      </c>
      <c r="E14" s="419">
        <v>7</v>
      </c>
      <c r="F14" s="420">
        <v>20575151</v>
      </c>
      <c r="G14" s="419">
        <v>3</v>
      </c>
      <c r="H14" s="420">
        <v>7183690</v>
      </c>
      <c r="I14" s="419">
        <v>0</v>
      </c>
      <c r="J14" s="420">
        <v>0</v>
      </c>
      <c r="K14" s="419">
        <f t="shared" si="0"/>
        <v>10</v>
      </c>
      <c r="L14" s="420">
        <f t="shared" si="1"/>
        <v>27758841</v>
      </c>
    </row>
    <row r="15" spans="1:13" s="115" customFormat="1" ht="16.5" customHeight="1" thickBot="1">
      <c r="B15" s="463" t="s">
        <v>26</v>
      </c>
      <c r="C15" s="464">
        <v>2</v>
      </c>
      <c r="D15" s="464">
        <v>171125</v>
      </c>
      <c r="E15" s="464">
        <v>14</v>
      </c>
      <c r="F15" s="464">
        <v>4637997</v>
      </c>
      <c r="G15" s="464">
        <v>15</v>
      </c>
      <c r="H15" s="464">
        <v>87651951</v>
      </c>
      <c r="I15" s="464">
        <v>3</v>
      </c>
      <c r="J15" s="464">
        <v>873554</v>
      </c>
      <c r="K15" s="464">
        <f t="shared" si="0"/>
        <v>34</v>
      </c>
      <c r="L15" s="464">
        <f t="shared" si="1"/>
        <v>93334627</v>
      </c>
    </row>
    <row r="16" spans="1:13" ht="21.95" customHeight="1" thickBot="1">
      <c r="A16" s="5"/>
      <c r="B16" s="423" t="s">
        <v>0</v>
      </c>
      <c r="C16" s="421">
        <f t="shared" ref="C16:J16" si="2">SUM(C5:C15)</f>
        <v>7</v>
      </c>
      <c r="D16" s="422">
        <f t="shared" si="2"/>
        <v>2853273</v>
      </c>
      <c r="E16" s="421">
        <f t="shared" si="2"/>
        <v>242</v>
      </c>
      <c r="F16" s="422">
        <f t="shared" si="2"/>
        <v>1011663771</v>
      </c>
      <c r="G16" s="421">
        <f t="shared" si="2"/>
        <v>81</v>
      </c>
      <c r="H16" s="422">
        <f t="shared" si="2"/>
        <v>347196538</v>
      </c>
      <c r="I16" s="421">
        <f t="shared" si="2"/>
        <v>40</v>
      </c>
      <c r="J16" s="422">
        <f t="shared" si="2"/>
        <v>997484871</v>
      </c>
      <c r="K16" s="421">
        <f t="shared" si="0"/>
        <v>370</v>
      </c>
      <c r="L16" s="422">
        <f t="shared" si="1"/>
        <v>2359198453</v>
      </c>
    </row>
    <row r="17" spans="5:12" ht="21.95" customHeight="1" thickTop="1">
      <c r="E17" s="8"/>
    </row>
    <row r="18" spans="5:12" ht="21.95" customHeight="1">
      <c r="F18" s="236"/>
      <c r="L18" s="8"/>
    </row>
    <row r="19" spans="5:12" ht="21.95" customHeight="1">
      <c r="L19" s="8"/>
    </row>
  </sheetData>
  <mergeCells count="7">
    <mergeCell ref="B1:L1"/>
    <mergeCell ref="C3:D3"/>
    <mergeCell ref="E3:F3"/>
    <mergeCell ref="G3:H3"/>
    <mergeCell ref="I3:J3"/>
    <mergeCell ref="K2:L2"/>
    <mergeCell ref="K3:L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6" orientation="landscape" r:id="rId1"/>
  <headerFooter>
    <oddFooter>&amp;C&amp;14 11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rightToLeft="1" view="pageBreakPreview" zoomScale="86" zoomScaleSheetLayoutView="86" workbookViewId="0">
      <selection activeCell="R9" sqref="R9"/>
    </sheetView>
  </sheetViews>
  <sheetFormatPr defaultRowHeight="21.95" customHeight="1"/>
  <cols>
    <col min="1" max="1" width="4.28515625" style="29" customWidth="1"/>
    <col min="2" max="2" width="3.140625" style="29" customWidth="1"/>
    <col min="3" max="3" width="20.5703125" style="86" customWidth="1"/>
    <col min="4" max="4" width="8" style="26" customWidth="1"/>
    <col min="5" max="5" width="13" style="26" customWidth="1"/>
    <col min="6" max="6" width="0.140625" style="26" hidden="1" customWidth="1"/>
    <col min="7" max="7" width="12.85546875" style="26" customWidth="1"/>
    <col min="8" max="8" width="17" style="26" customWidth="1"/>
    <col min="9" max="9" width="0.28515625" style="26" hidden="1" customWidth="1"/>
    <col min="10" max="10" width="11.5703125" style="26" customWidth="1"/>
    <col min="11" max="11" width="15.7109375" style="26" customWidth="1"/>
    <col min="12" max="12" width="10" style="26" customWidth="1"/>
    <col min="13" max="13" width="20.7109375" style="26" customWidth="1"/>
    <col min="14" max="14" width="1.140625" style="26" hidden="1" customWidth="1"/>
    <col min="15" max="16384" width="9.140625" style="29"/>
  </cols>
  <sheetData>
    <row r="1" spans="1:21" ht="21.75" customHeight="1">
      <c r="C1" s="544" t="s">
        <v>163</v>
      </c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</row>
    <row r="2" spans="1:21" ht="21.75" customHeight="1" thickBot="1">
      <c r="C2" s="581" t="s">
        <v>54</v>
      </c>
      <c r="D2" s="581"/>
      <c r="E2" s="50"/>
      <c r="F2" s="50"/>
      <c r="G2" s="50"/>
      <c r="H2" s="50"/>
      <c r="I2" s="50"/>
      <c r="J2" s="50"/>
      <c r="K2" s="50"/>
      <c r="L2" s="50"/>
      <c r="M2" s="579" t="s">
        <v>46</v>
      </c>
      <c r="N2" s="579"/>
    </row>
    <row r="3" spans="1:21" ht="21.95" customHeight="1" thickTop="1">
      <c r="C3" s="572" t="s">
        <v>68</v>
      </c>
      <c r="D3" s="569" t="s">
        <v>64</v>
      </c>
      <c r="E3" s="569"/>
      <c r="F3" s="291"/>
      <c r="G3" s="578" t="s">
        <v>138</v>
      </c>
      <c r="H3" s="578"/>
      <c r="I3" s="291" t="s">
        <v>65</v>
      </c>
      <c r="J3" s="583" t="s">
        <v>162</v>
      </c>
      <c r="K3" s="583"/>
      <c r="L3" s="582" t="s">
        <v>99</v>
      </c>
      <c r="M3" s="582"/>
      <c r="N3" s="23"/>
    </row>
    <row r="4" spans="1:21" ht="21.95" customHeight="1" thickBot="1">
      <c r="C4" s="573"/>
      <c r="D4" s="331" t="s">
        <v>9</v>
      </c>
      <c r="E4" s="332" t="s">
        <v>10</v>
      </c>
      <c r="F4" s="331"/>
      <c r="G4" s="333" t="s">
        <v>9</v>
      </c>
      <c r="H4" s="333" t="s">
        <v>10</v>
      </c>
      <c r="I4" s="331"/>
      <c r="J4" s="333" t="s">
        <v>117</v>
      </c>
      <c r="K4" s="333" t="s">
        <v>10</v>
      </c>
      <c r="L4" s="331" t="s">
        <v>9</v>
      </c>
      <c r="M4" s="332" t="s">
        <v>10</v>
      </c>
      <c r="N4" s="63"/>
    </row>
    <row r="5" spans="1:21" ht="21.95" customHeight="1">
      <c r="C5" s="149" t="s">
        <v>114</v>
      </c>
      <c r="D5" s="203">
        <v>1</v>
      </c>
      <c r="E5" s="120">
        <v>85000</v>
      </c>
      <c r="F5" s="203"/>
      <c r="G5" s="203">
        <v>3</v>
      </c>
      <c r="H5" s="120">
        <v>1485505</v>
      </c>
      <c r="I5" s="203"/>
      <c r="J5" s="178">
        <v>0</v>
      </c>
      <c r="K5" s="178">
        <v>0</v>
      </c>
      <c r="L5" s="203">
        <v>11</v>
      </c>
      <c r="M5" s="120">
        <v>2408932</v>
      </c>
      <c r="N5" s="63"/>
    </row>
    <row r="6" spans="1:21" ht="16.5" customHeight="1">
      <c r="C6" s="334" t="s">
        <v>13</v>
      </c>
      <c r="D6" s="335">
        <v>0</v>
      </c>
      <c r="E6" s="336">
        <v>0</v>
      </c>
      <c r="F6" s="337"/>
      <c r="G6" s="335">
        <v>0</v>
      </c>
      <c r="H6" s="335">
        <v>0</v>
      </c>
      <c r="I6" s="337"/>
      <c r="J6" s="338">
        <v>0</v>
      </c>
      <c r="K6" s="338">
        <v>0</v>
      </c>
      <c r="L6" s="335">
        <v>2</v>
      </c>
      <c r="M6" s="336">
        <v>788607</v>
      </c>
      <c r="N6" s="70"/>
    </row>
    <row r="7" spans="1:21" ht="16.5" customHeight="1">
      <c r="C7" s="339" t="s">
        <v>1</v>
      </c>
      <c r="D7" s="340">
        <v>0</v>
      </c>
      <c r="E7" s="341">
        <v>0</v>
      </c>
      <c r="F7" s="342"/>
      <c r="G7" s="340">
        <v>0</v>
      </c>
      <c r="H7" s="340">
        <v>0</v>
      </c>
      <c r="I7" s="342"/>
      <c r="J7" s="343">
        <v>0</v>
      </c>
      <c r="K7" s="343">
        <v>0</v>
      </c>
      <c r="L7" s="340">
        <v>5</v>
      </c>
      <c r="M7" s="341">
        <v>72451302</v>
      </c>
      <c r="N7" s="70"/>
    </row>
    <row r="8" spans="1:21" s="32" customFormat="1" ht="16.5" customHeight="1">
      <c r="C8" s="81" t="s">
        <v>92</v>
      </c>
      <c r="D8" s="344">
        <v>0</v>
      </c>
      <c r="E8" s="131">
        <v>0</v>
      </c>
      <c r="F8" s="75"/>
      <c r="G8" s="344">
        <v>0</v>
      </c>
      <c r="H8" s="344">
        <v>0</v>
      </c>
      <c r="I8" s="75"/>
      <c r="J8" s="345">
        <v>0</v>
      </c>
      <c r="K8" s="345">
        <v>0</v>
      </c>
      <c r="L8" s="344">
        <v>35</v>
      </c>
      <c r="M8" s="131">
        <v>32111101</v>
      </c>
      <c r="N8" s="75"/>
      <c r="U8" s="165"/>
    </row>
    <row r="9" spans="1:21" s="38" customFormat="1" ht="16.5" customHeight="1">
      <c r="A9" s="32"/>
      <c r="B9" s="32"/>
      <c r="C9" s="80" t="s">
        <v>2</v>
      </c>
      <c r="D9" s="346">
        <v>0</v>
      </c>
      <c r="E9" s="129">
        <v>0</v>
      </c>
      <c r="F9" s="71"/>
      <c r="G9" s="346">
        <v>2</v>
      </c>
      <c r="H9" s="120">
        <v>17771580</v>
      </c>
      <c r="I9" s="71"/>
      <c r="J9" s="347">
        <v>0</v>
      </c>
      <c r="K9" s="347">
        <v>0</v>
      </c>
      <c r="L9" s="346">
        <v>0</v>
      </c>
      <c r="M9" s="129">
        <v>0</v>
      </c>
      <c r="N9" s="71"/>
      <c r="O9" s="32"/>
      <c r="P9" s="32"/>
    </row>
    <row r="10" spans="1:21" s="32" customFormat="1" ht="16.5" customHeight="1">
      <c r="C10" s="81" t="s">
        <v>3</v>
      </c>
      <c r="D10" s="344">
        <v>0</v>
      </c>
      <c r="E10" s="131">
        <v>0</v>
      </c>
      <c r="F10" s="75"/>
      <c r="G10" s="344">
        <v>0</v>
      </c>
      <c r="H10" s="344">
        <v>0</v>
      </c>
      <c r="I10" s="75"/>
      <c r="J10" s="345">
        <v>0</v>
      </c>
      <c r="K10" s="345">
        <v>0</v>
      </c>
      <c r="L10" s="344">
        <v>1</v>
      </c>
      <c r="M10" s="131">
        <v>1510931</v>
      </c>
      <c r="N10" s="75"/>
    </row>
    <row r="11" spans="1:21" ht="16.5" customHeight="1">
      <c r="A11" s="32"/>
      <c r="B11" s="32"/>
      <c r="C11" s="80" t="s">
        <v>93</v>
      </c>
      <c r="D11" s="346">
        <v>0</v>
      </c>
      <c r="E11" s="129">
        <v>0</v>
      </c>
      <c r="F11" s="71"/>
      <c r="G11" s="346">
        <v>0</v>
      </c>
      <c r="H11" s="346">
        <v>0</v>
      </c>
      <c r="I11" s="71"/>
      <c r="J11" s="347">
        <v>0</v>
      </c>
      <c r="K11" s="347">
        <v>0</v>
      </c>
      <c r="L11" s="346">
        <v>0</v>
      </c>
      <c r="M11" s="129">
        <v>0</v>
      </c>
      <c r="N11" s="71"/>
      <c r="O11" s="32"/>
      <c r="P11" s="32"/>
    </row>
    <row r="12" spans="1:21" ht="16.5" customHeight="1">
      <c r="A12" s="32"/>
      <c r="B12" s="32"/>
      <c r="C12" s="81" t="s">
        <v>5</v>
      </c>
      <c r="D12" s="344">
        <v>0</v>
      </c>
      <c r="E12" s="131">
        <v>0</v>
      </c>
      <c r="F12" s="75"/>
      <c r="G12" s="344">
        <v>0</v>
      </c>
      <c r="H12" s="344">
        <v>0</v>
      </c>
      <c r="I12" s="75"/>
      <c r="J12" s="345">
        <v>0</v>
      </c>
      <c r="K12" s="345">
        <v>0</v>
      </c>
      <c r="L12" s="344">
        <v>2</v>
      </c>
      <c r="M12" s="131">
        <v>1911350</v>
      </c>
      <c r="N12" s="75"/>
      <c r="O12" s="32"/>
      <c r="P12" s="32"/>
    </row>
    <row r="13" spans="1:21" s="38" customFormat="1" ht="16.5" customHeight="1">
      <c r="A13" s="32"/>
      <c r="B13" s="32"/>
      <c r="C13" s="80" t="s">
        <v>94</v>
      </c>
      <c r="D13" s="346">
        <v>3</v>
      </c>
      <c r="E13" s="129">
        <v>1494824</v>
      </c>
      <c r="F13" s="71"/>
      <c r="G13" s="346">
        <v>0</v>
      </c>
      <c r="H13" s="346">
        <v>0</v>
      </c>
      <c r="I13" s="71"/>
      <c r="J13" s="347">
        <v>0</v>
      </c>
      <c r="K13" s="347">
        <v>0</v>
      </c>
      <c r="L13" s="346">
        <v>0</v>
      </c>
      <c r="M13" s="129">
        <v>0</v>
      </c>
      <c r="N13" s="71"/>
      <c r="O13" s="32"/>
      <c r="P13" s="32"/>
    </row>
    <row r="14" spans="1:21" s="32" customFormat="1" ht="16.5" customHeight="1">
      <c r="C14" s="81" t="s">
        <v>77</v>
      </c>
      <c r="D14" s="344">
        <v>0</v>
      </c>
      <c r="E14" s="131">
        <v>0</v>
      </c>
      <c r="F14" s="75"/>
      <c r="G14" s="344">
        <v>0</v>
      </c>
      <c r="H14" s="344">
        <v>0</v>
      </c>
      <c r="I14" s="75"/>
      <c r="J14" s="345">
        <v>0</v>
      </c>
      <c r="K14" s="345">
        <v>0</v>
      </c>
      <c r="L14" s="344">
        <v>0</v>
      </c>
      <c r="M14" s="131">
        <v>0</v>
      </c>
      <c r="N14" s="75"/>
    </row>
    <row r="15" spans="1:21" s="38" customFormat="1" ht="16.5" customHeight="1">
      <c r="A15" s="32"/>
      <c r="B15" s="32"/>
      <c r="C15" s="80" t="s">
        <v>78</v>
      </c>
      <c r="D15" s="346">
        <v>0</v>
      </c>
      <c r="E15" s="129">
        <v>0</v>
      </c>
      <c r="F15" s="71"/>
      <c r="G15" s="346">
        <v>0</v>
      </c>
      <c r="H15" s="346">
        <v>0</v>
      </c>
      <c r="I15" s="71"/>
      <c r="J15" s="347">
        <v>0</v>
      </c>
      <c r="K15" s="347">
        <v>0</v>
      </c>
      <c r="L15" s="346">
        <v>1</v>
      </c>
      <c r="M15" s="129">
        <v>2745250</v>
      </c>
      <c r="N15" s="71"/>
      <c r="O15" s="32"/>
      <c r="P15" s="32"/>
    </row>
    <row r="16" spans="1:21" s="38" customFormat="1" ht="16.5" customHeight="1">
      <c r="A16" s="32"/>
      <c r="B16" s="32"/>
      <c r="C16" s="81" t="s">
        <v>4</v>
      </c>
      <c r="D16" s="344">
        <v>0</v>
      </c>
      <c r="E16" s="131">
        <v>0</v>
      </c>
      <c r="F16" s="75"/>
      <c r="G16" s="344">
        <v>0</v>
      </c>
      <c r="H16" s="344">
        <v>0</v>
      </c>
      <c r="I16" s="75"/>
      <c r="J16" s="345">
        <v>0</v>
      </c>
      <c r="K16" s="345">
        <v>0</v>
      </c>
      <c r="L16" s="344">
        <v>1</v>
      </c>
      <c r="M16" s="131">
        <v>765000</v>
      </c>
      <c r="N16" s="71"/>
      <c r="O16" s="32"/>
      <c r="P16" s="32"/>
    </row>
    <row r="17" spans="1:16" ht="16.5" customHeight="1">
      <c r="A17" s="32"/>
      <c r="C17" s="80" t="s">
        <v>6</v>
      </c>
      <c r="D17" s="346">
        <v>0</v>
      </c>
      <c r="E17" s="129">
        <v>0</v>
      </c>
      <c r="F17" s="71"/>
      <c r="G17" s="346">
        <v>1</v>
      </c>
      <c r="H17" s="346">
        <v>431019</v>
      </c>
      <c r="I17" s="71"/>
      <c r="J17" s="347">
        <v>0</v>
      </c>
      <c r="K17" s="347">
        <v>0</v>
      </c>
      <c r="L17" s="346">
        <v>1</v>
      </c>
      <c r="M17" s="129">
        <v>805137</v>
      </c>
      <c r="N17" s="71"/>
      <c r="O17" s="32"/>
      <c r="P17" s="32"/>
    </row>
    <row r="18" spans="1:16" ht="16.5" customHeight="1" thickBot="1">
      <c r="C18" s="615" t="s">
        <v>7</v>
      </c>
      <c r="D18" s="616">
        <v>0</v>
      </c>
      <c r="E18" s="617">
        <v>0</v>
      </c>
      <c r="F18" s="618"/>
      <c r="G18" s="616">
        <v>15</v>
      </c>
      <c r="H18" s="155">
        <v>6714934</v>
      </c>
      <c r="I18" s="618"/>
      <c r="J18" s="619">
        <v>1</v>
      </c>
      <c r="K18" s="235">
        <v>1427304</v>
      </c>
      <c r="L18" s="616">
        <v>0</v>
      </c>
      <c r="M18" s="617">
        <v>0</v>
      </c>
      <c r="N18" s="70"/>
      <c r="O18" s="32"/>
      <c r="P18" s="32"/>
    </row>
    <row r="19" spans="1:16" ht="16.5" customHeight="1" thickBot="1">
      <c r="C19" s="620" t="s">
        <v>0</v>
      </c>
      <c r="D19" s="621">
        <v>4</v>
      </c>
      <c r="E19" s="358">
        <f>SUM(E5:E18)</f>
        <v>1579824</v>
      </c>
      <c r="F19" s="622"/>
      <c r="G19" s="621">
        <f>SUM(G5:G18)</f>
        <v>21</v>
      </c>
      <c r="H19" s="358">
        <f>SUM(H5:H18)</f>
        <v>26403038</v>
      </c>
      <c r="I19" s="622"/>
      <c r="J19" s="623">
        <v>1</v>
      </c>
      <c r="K19" s="358">
        <f>SUM(K5:K18)</f>
        <v>1427304</v>
      </c>
      <c r="L19" s="621">
        <f>SUM(L5:L18)</f>
        <v>59</v>
      </c>
      <c r="M19" s="358">
        <f>SUM(M5:M18)</f>
        <v>115497610</v>
      </c>
      <c r="N19" s="71"/>
    </row>
    <row r="20" spans="1:16" ht="21.95" customHeight="1" thickTop="1">
      <c r="C20" s="87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6" ht="21.95" customHeight="1">
      <c r="C21" s="87"/>
      <c r="D21" s="20"/>
      <c r="E21" s="20"/>
      <c r="F21" s="20"/>
      <c r="G21" s="238"/>
      <c r="H21" s="238"/>
      <c r="I21" s="20"/>
      <c r="J21" s="20"/>
      <c r="K21" s="20"/>
      <c r="L21" s="20"/>
      <c r="M21" s="20"/>
      <c r="N21" s="20"/>
    </row>
    <row r="22" spans="1:16" ht="21.95" customHeight="1">
      <c r="C22" s="87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6" ht="21.95" customHeight="1">
      <c r="J23" s="271"/>
    </row>
    <row r="33" spans="3:14" ht="21.95" customHeight="1">
      <c r="C33" s="580"/>
      <c r="D33" s="580"/>
      <c r="E33" s="580"/>
      <c r="F33" s="580"/>
      <c r="G33" s="580"/>
      <c r="H33" s="580"/>
      <c r="I33" s="580"/>
      <c r="J33" s="580"/>
      <c r="K33" s="580"/>
      <c r="L33" s="580"/>
      <c r="M33" s="580"/>
      <c r="N33" s="580"/>
    </row>
    <row r="53" spans="3:14" ht="21.95" customHeight="1">
      <c r="C53" s="88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</row>
  </sheetData>
  <mergeCells count="9">
    <mergeCell ref="C1:N1"/>
    <mergeCell ref="M2:N2"/>
    <mergeCell ref="C33:N33"/>
    <mergeCell ref="C2:D2"/>
    <mergeCell ref="C3:C4"/>
    <mergeCell ref="D3:E3"/>
    <mergeCell ref="G3:H3"/>
    <mergeCell ref="L3:M3"/>
    <mergeCell ref="J3:K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rightToLeft="1" view="pageBreakPreview" zoomScaleSheetLayoutView="100" workbookViewId="0">
      <selection activeCell="N16" sqref="N16"/>
    </sheetView>
  </sheetViews>
  <sheetFormatPr defaultRowHeight="21.95" customHeight="1"/>
  <cols>
    <col min="1" max="1" width="5.42578125" customWidth="1"/>
    <col min="2" max="2" width="13.140625" style="1" customWidth="1"/>
    <col min="3" max="3" width="5.7109375" style="26" customWidth="1"/>
    <col min="4" max="4" width="16" style="26" customWidth="1"/>
    <col min="5" max="5" width="7.85546875" style="26" customWidth="1"/>
    <col min="6" max="6" width="10.42578125" style="26" customWidth="1"/>
    <col min="7" max="7" width="8.28515625" style="26" customWidth="1"/>
    <col min="8" max="8" width="11.5703125" style="26" customWidth="1"/>
    <col min="9" max="9" width="0.140625" style="1" hidden="1" customWidth="1"/>
    <col min="10" max="10" width="8.140625" style="1" customWidth="1"/>
    <col min="11" max="11" width="16.28515625" style="1" customWidth="1"/>
    <col min="12" max="12" width="12.85546875" style="1" customWidth="1"/>
    <col min="13" max="13" width="21" style="1" customWidth="1"/>
    <col min="14" max="14" width="16.140625" customWidth="1"/>
    <col min="17" max="17" width="12.7109375" bestFit="1" customWidth="1"/>
    <col min="20" max="20" width="10.140625" bestFit="1" customWidth="1"/>
  </cols>
  <sheetData>
    <row r="1" spans="1:20" ht="21.95" customHeight="1">
      <c r="B1" s="585" t="s">
        <v>164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</row>
    <row r="2" spans="1:20" ht="21.95" customHeight="1" thickBot="1">
      <c r="B2" s="69" t="s">
        <v>38</v>
      </c>
      <c r="G2" s="587"/>
      <c r="H2" s="587"/>
      <c r="I2" s="21"/>
      <c r="J2" s="21"/>
      <c r="K2" s="21"/>
      <c r="L2" s="21"/>
      <c r="M2" s="22" t="s">
        <v>61</v>
      </c>
    </row>
    <row r="3" spans="1:20" ht="21.95" customHeight="1" thickTop="1">
      <c r="B3" s="571" t="s">
        <v>8</v>
      </c>
      <c r="C3" s="586" t="s">
        <v>66</v>
      </c>
      <c r="D3" s="586"/>
      <c r="E3" s="582" t="s">
        <v>165</v>
      </c>
      <c r="F3" s="582"/>
      <c r="G3" s="582"/>
      <c r="H3" s="582"/>
      <c r="I3" s="348"/>
      <c r="J3" s="582" t="s">
        <v>67</v>
      </c>
      <c r="K3" s="582"/>
      <c r="L3" s="582" t="s">
        <v>120</v>
      </c>
      <c r="M3" s="582"/>
    </row>
    <row r="4" spans="1:20" ht="21.95" customHeight="1" thickBot="1">
      <c r="B4" s="584"/>
      <c r="C4" s="333" t="s">
        <v>9</v>
      </c>
      <c r="D4" s="349" t="s">
        <v>10</v>
      </c>
      <c r="E4" s="349" t="s">
        <v>9</v>
      </c>
      <c r="F4" s="349" t="s">
        <v>10</v>
      </c>
      <c r="G4" s="349" t="s">
        <v>9</v>
      </c>
      <c r="H4" s="349" t="s">
        <v>10</v>
      </c>
      <c r="I4" s="333"/>
      <c r="J4" s="333" t="s">
        <v>9</v>
      </c>
      <c r="K4" s="349" t="s">
        <v>10</v>
      </c>
      <c r="L4" s="333" t="s">
        <v>9</v>
      </c>
      <c r="M4" s="333" t="s">
        <v>10</v>
      </c>
    </row>
    <row r="5" spans="1:20" ht="16.5" customHeight="1">
      <c r="B5" s="150" t="s">
        <v>114</v>
      </c>
      <c r="C5" s="203">
        <v>24</v>
      </c>
      <c r="D5" s="120">
        <v>28878137</v>
      </c>
      <c r="E5" s="203">
        <v>0</v>
      </c>
      <c r="F5" s="120">
        <v>0</v>
      </c>
      <c r="G5" s="120">
        <v>0</v>
      </c>
      <c r="H5" s="120">
        <v>0</v>
      </c>
      <c r="I5" s="203"/>
      <c r="J5" s="203">
        <v>12</v>
      </c>
      <c r="K5" s="120">
        <v>174730211</v>
      </c>
      <c r="L5" s="120">
        <f>SUM(J5,G5,E5,C5,جدول10!D5,جدول10!G5,جدول10!J5,جدول10!L5)</f>
        <v>51</v>
      </c>
      <c r="M5" s="129">
        <f>SUM(K5,H5,F5,D5)+SUM(جدول10!E5,جدول10!H5,جدول10!K5,جدول10!M5)</f>
        <v>207587785</v>
      </c>
      <c r="N5" s="163"/>
      <c r="T5" s="8"/>
    </row>
    <row r="6" spans="1:20" ht="21.95" customHeight="1">
      <c r="B6" s="350" t="s">
        <v>13</v>
      </c>
      <c r="C6" s="335">
        <v>41</v>
      </c>
      <c r="D6" s="336">
        <v>365136348</v>
      </c>
      <c r="E6" s="335">
        <v>0</v>
      </c>
      <c r="F6" s="336">
        <v>0</v>
      </c>
      <c r="G6" s="336">
        <v>0</v>
      </c>
      <c r="H6" s="336">
        <v>0</v>
      </c>
      <c r="I6" s="335"/>
      <c r="J6" s="335">
        <v>0</v>
      </c>
      <c r="K6" s="336">
        <v>0</v>
      </c>
      <c r="L6" s="336">
        <f>SUM(J6,G6,E6,C6,جدول10!D6,جدول10!G6,جدول10!J6,جدول10!L6)</f>
        <v>43</v>
      </c>
      <c r="M6" s="336">
        <f>SUM(K6,H6,F6,D6)+SUM(جدول10!E6,جدول10!H6,جدول10!K6,جدول10!M6)</f>
        <v>365924955</v>
      </c>
      <c r="N6" s="163"/>
    </row>
    <row r="7" spans="1:20" s="15" customFormat="1" ht="21.95" customHeight="1">
      <c r="B7" s="150" t="s">
        <v>1</v>
      </c>
      <c r="C7" s="203">
        <v>7</v>
      </c>
      <c r="D7" s="120">
        <v>13840849</v>
      </c>
      <c r="E7" s="203">
        <v>0</v>
      </c>
      <c r="F7" s="120">
        <v>0</v>
      </c>
      <c r="G7" s="120">
        <v>0</v>
      </c>
      <c r="H7" s="120">
        <v>0</v>
      </c>
      <c r="I7" s="203"/>
      <c r="J7" s="203">
        <v>41</v>
      </c>
      <c r="K7" s="120">
        <v>41702619</v>
      </c>
      <c r="L7" s="120">
        <f>SUM(J7,G7,E7,C7,جدول10!D7,جدول10!G7,جدول10!J7,جدول10!L7)</f>
        <v>53</v>
      </c>
      <c r="M7" s="129">
        <f>SUM(K7,H7,F7,D7)+SUM(جدول10!E7,جدول10!H7,جدول10!K7,جدول10!M7)</f>
        <v>127994770</v>
      </c>
      <c r="N7" s="163"/>
    </row>
    <row r="8" spans="1:20" s="162" customFormat="1" ht="16.5" customHeight="1">
      <c r="A8" s="15"/>
      <c r="B8" s="350" t="s">
        <v>92</v>
      </c>
      <c r="C8" s="335">
        <v>132</v>
      </c>
      <c r="D8" s="336">
        <v>241852363</v>
      </c>
      <c r="E8" s="335">
        <v>0</v>
      </c>
      <c r="F8" s="336">
        <v>0</v>
      </c>
      <c r="G8" s="336">
        <v>1</v>
      </c>
      <c r="H8" s="336">
        <v>282012</v>
      </c>
      <c r="I8" s="335"/>
      <c r="J8" s="335">
        <v>160</v>
      </c>
      <c r="K8" s="336">
        <v>157742616</v>
      </c>
      <c r="L8" s="336">
        <f>SUM(J8,G8,E8,C8,جدول10!D8,جدول10!G8,جدول10!J8,جدول10!L8)</f>
        <v>328</v>
      </c>
      <c r="M8" s="336">
        <f>SUM(K8,H8,F8,D8)+SUM(جدول10!E8,جدول10!H8,جدول10!K8,جدول10!M8)</f>
        <v>431988092</v>
      </c>
      <c r="N8" s="163"/>
    </row>
    <row r="9" spans="1:20" s="15" customFormat="1" ht="16.5" customHeight="1">
      <c r="B9" s="150" t="s">
        <v>2</v>
      </c>
      <c r="C9" s="203">
        <v>19</v>
      </c>
      <c r="D9" s="120">
        <v>197549944</v>
      </c>
      <c r="E9" s="203">
        <v>0</v>
      </c>
      <c r="F9" s="120">
        <v>0</v>
      </c>
      <c r="G9" s="120">
        <v>2</v>
      </c>
      <c r="H9" s="120">
        <v>185565</v>
      </c>
      <c r="I9" s="203"/>
      <c r="J9" s="203">
        <v>67</v>
      </c>
      <c r="K9" s="120">
        <v>1124747742</v>
      </c>
      <c r="L9" s="120">
        <f>SUM(J9,G9,E9,C9,جدول10!D9,جدول10!G9,جدول10!J9,جدول10!L9)</f>
        <v>90</v>
      </c>
      <c r="M9" s="129">
        <f>SUM(K9,H9,F9,D9)+SUM(جدول10!E9,جدول10!H9,جدول10!K9,جدول10!M9)</f>
        <v>1340254831</v>
      </c>
      <c r="N9" s="163"/>
      <c r="Q9" s="163"/>
    </row>
    <row r="10" spans="1:20" ht="16.5" customHeight="1">
      <c r="A10" s="15"/>
      <c r="B10" s="350" t="s">
        <v>3</v>
      </c>
      <c r="C10" s="335">
        <v>1</v>
      </c>
      <c r="D10" s="336">
        <v>921299</v>
      </c>
      <c r="E10" s="335">
        <v>0</v>
      </c>
      <c r="F10" s="336">
        <v>0</v>
      </c>
      <c r="G10" s="336">
        <v>0</v>
      </c>
      <c r="H10" s="336">
        <v>0</v>
      </c>
      <c r="I10" s="335"/>
      <c r="J10" s="335">
        <v>11</v>
      </c>
      <c r="K10" s="336">
        <v>12546325</v>
      </c>
      <c r="L10" s="336">
        <f>SUM(J10,G10,E10,C10,جدول10!D10,جدول10!G10,جدول10!J10,جدول10!L10)</f>
        <v>13</v>
      </c>
      <c r="M10" s="336">
        <f>SUM(K10,H10,F10,D10)+SUM(جدول10!E10,جدول10!H10,جدول10!K10,جدول10!M10)</f>
        <v>14978555</v>
      </c>
      <c r="N10" s="163"/>
    </row>
    <row r="11" spans="1:20" ht="16.5" customHeight="1">
      <c r="A11" s="15"/>
      <c r="B11" s="150" t="s">
        <v>93</v>
      </c>
      <c r="C11" s="203">
        <v>0</v>
      </c>
      <c r="D11" s="120">
        <v>0</v>
      </c>
      <c r="E11" s="203">
        <v>0</v>
      </c>
      <c r="F11" s="120">
        <v>0</v>
      </c>
      <c r="G11" s="120">
        <v>0</v>
      </c>
      <c r="H11" s="120">
        <v>0</v>
      </c>
      <c r="I11" s="203"/>
      <c r="J11" s="203">
        <v>1</v>
      </c>
      <c r="K11" s="120">
        <v>1010010</v>
      </c>
      <c r="L11" s="120">
        <f>SUM(J11,G11,E11,C11,جدول10!D11,جدول10!G11,جدول10!J11,جدول10!L11)</f>
        <v>1</v>
      </c>
      <c r="M11" s="129">
        <f>SUM(K11,H11,F11,D11)+SUM(جدول10!E11,جدول10!H11,جدول10!K11,جدول10!M11)</f>
        <v>1010010</v>
      </c>
      <c r="N11" s="163"/>
      <c r="Q11" s="8"/>
    </row>
    <row r="12" spans="1:20" s="162" customFormat="1" ht="16.5" customHeight="1">
      <c r="A12" s="15"/>
      <c r="B12" s="350" t="s">
        <v>5</v>
      </c>
      <c r="C12" s="335">
        <v>1</v>
      </c>
      <c r="D12" s="336">
        <v>7983075</v>
      </c>
      <c r="E12" s="335">
        <v>0</v>
      </c>
      <c r="F12" s="336">
        <v>0</v>
      </c>
      <c r="G12" s="336">
        <v>0</v>
      </c>
      <c r="H12" s="336">
        <v>0</v>
      </c>
      <c r="I12" s="335"/>
      <c r="J12" s="335">
        <v>11</v>
      </c>
      <c r="K12" s="336">
        <v>19686362</v>
      </c>
      <c r="L12" s="336">
        <f>SUM(J12,G12,E12,C12,جدول10!D12,جدول10!G12,جدول10!J12,جدول10!L12)</f>
        <v>14</v>
      </c>
      <c r="M12" s="336">
        <f>SUM(K12,H12,F12,D12)+SUM(جدول10!E12,جدول10!H12,جدول10!K12,جدول10!M12)</f>
        <v>29580787</v>
      </c>
      <c r="N12" s="163"/>
    </row>
    <row r="13" spans="1:20" s="15" customFormat="1" ht="16.5" customHeight="1">
      <c r="B13" s="150" t="s">
        <v>94</v>
      </c>
      <c r="C13" s="203">
        <v>0</v>
      </c>
      <c r="D13" s="120">
        <v>0</v>
      </c>
      <c r="E13" s="203">
        <v>1</v>
      </c>
      <c r="F13" s="120">
        <v>663222</v>
      </c>
      <c r="G13" s="120">
        <v>0</v>
      </c>
      <c r="H13" s="120">
        <v>0</v>
      </c>
      <c r="I13" s="203"/>
      <c r="J13" s="203">
        <v>1</v>
      </c>
      <c r="K13" s="120">
        <v>936322</v>
      </c>
      <c r="L13" s="120">
        <f>SUM(J13,G13,E13,C13,جدول10!D13,جدول10!G13,جدول10!J13,جدول10!L13)</f>
        <v>5</v>
      </c>
      <c r="M13" s="129">
        <f>SUM(K13,H13,F13,D13)+SUM(جدول10!E13,جدول10!H13,جدول10!K13,جدول10!M13)</f>
        <v>3094368</v>
      </c>
      <c r="N13" s="163"/>
    </row>
    <row r="14" spans="1:20" s="162" customFormat="1" ht="16.5" customHeight="1">
      <c r="A14" s="15"/>
      <c r="B14" s="350" t="s">
        <v>77</v>
      </c>
      <c r="C14" s="335">
        <v>0</v>
      </c>
      <c r="D14" s="336">
        <v>0</v>
      </c>
      <c r="E14" s="335">
        <v>0</v>
      </c>
      <c r="F14" s="336">
        <v>0</v>
      </c>
      <c r="G14" s="336">
        <v>0</v>
      </c>
      <c r="H14" s="336">
        <v>0</v>
      </c>
      <c r="I14" s="335"/>
      <c r="J14" s="335">
        <v>2</v>
      </c>
      <c r="K14" s="336">
        <v>4734759</v>
      </c>
      <c r="L14" s="336">
        <f>SUM(J14,G14,E14,C14,جدول10!D14,جدول10!G14,جدول10!J14,جدول10!L14)</f>
        <v>2</v>
      </c>
      <c r="M14" s="336">
        <f>SUM(K14,H14,F14,D14)+SUM(جدول10!E14,جدول10!H14,جدول10!K14,جدول10!M14)</f>
        <v>4734759</v>
      </c>
      <c r="N14" s="163"/>
      <c r="Q14" s="164"/>
    </row>
    <row r="15" spans="1:20" ht="16.5" customHeight="1">
      <c r="B15" s="150" t="s">
        <v>78</v>
      </c>
      <c r="C15" s="203">
        <v>3</v>
      </c>
      <c r="D15" s="120">
        <v>2347186</v>
      </c>
      <c r="E15" s="203">
        <v>0</v>
      </c>
      <c r="F15" s="120">
        <v>0</v>
      </c>
      <c r="G15" s="120">
        <v>0</v>
      </c>
      <c r="H15" s="120">
        <v>0</v>
      </c>
      <c r="I15" s="203"/>
      <c r="J15" s="203">
        <v>21</v>
      </c>
      <c r="K15" s="120">
        <v>13108535</v>
      </c>
      <c r="L15" s="120">
        <f>SUM(J15,G15,E15,C15,جدول10!D15,جدول10!G15,جدول10!J15,جدول10!L15)</f>
        <v>25</v>
      </c>
      <c r="M15" s="129">
        <f>SUM(K15,H15,F15,D15)+SUM(جدول10!E15,جدول10!H15,جدول10!K15,جدول10!M15)</f>
        <v>18200971</v>
      </c>
      <c r="N15" s="163"/>
    </row>
    <row r="16" spans="1:20" ht="16.5" customHeight="1">
      <c r="B16" s="350" t="s">
        <v>4</v>
      </c>
      <c r="C16" s="335">
        <v>0</v>
      </c>
      <c r="D16" s="336">
        <v>0</v>
      </c>
      <c r="E16" s="335">
        <v>0</v>
      </c>
      <c r="F16" s="336">
        <v>0</v>
      </c>
      <c r="G16" s="336">
        <v>0</v>
      </c>
      <c r="H16" s="336">
        <v>0</v>
      </c>
      <c r="I16" s="335"/>
      <c r="J16" s="335">
        <v>1</v>
      </c>
      <c r="K16" s="336">
        <v>206885</v>
      </c>
      <c r="L16" s="336">
        <f>SUM(J16,G16,E16,C16,جدول10!D16,جدول10!G16,جدول10!J16,جدول10!L16)</f>
        <v>2</v>
      </c>
      <c r="M16" s="336">
        <f>SUM(K16,H16,F16,D16)+SUM(جدول10!E16,جدول10!H16,جدول10!K16,جدول10!M16)</f>
        <v>971885</v>
      </c>
      <c r="N16" s="163"/>
    </row>
    <row r="17" spans="2:14" ht="16.5" customHeight="1">
      <c r="B17" s="150" t="s">
        <v>6</v>
      </c>
      <c r="C17" s="203">
        <v>3</v>
      </c>
      <c r="D17" s="120">
        <v>5069930</v>
      </c>
      <c r="E17" s="203">
        <v>0</v>
      </c>
      <c r="F17" s="120">
        <v>0</v>
      </c>
      <c r="G17" s="120">
        <v>0</v>
      </c>
      <c r="H17" s="120">
        <v>0</v>
      </c>
      <c r="I17" s="203"/>
      <c r="J17" s="203">
        <v>1</v>
      </c>
      <c r="K17" s="120">
        <v>95985</v>
      </c>
      <c r="L17" s="120">
        <f>SUM(J17,G17,E17,C17,جدول10!D17,جدول10!G17,جدول10!J17,جدول10!L17)</f>
        <v>6</v>
      </c>
      <c r="M17" s="129">
        <f>SUM(K17,H17,F17,D17)+SUM(جدول10!E17,جدول10!H17,جدول10!K17,جدول10!M17)</f>
        <v>6402071</v>
      </c>
      <c r="N17" s="8"/>
    </row>
    <row r="18" spans="2:14" ht="16.5" customHeight="1">
      <c r="B18" s="350" t="s">
        <v>7</v>
      </c>
      <c r="C18" s="335">
        <v>1</v>
      </c>
      <c r="D18" s="336">
        <v>2824205</v>
      </c>
      <c r="E18" s="335">
        <v>0</v>
      </c>
      <c r="F18" s="336">
        <v>0</v>
      </c>
      <c r="G18" s="336">
        <v>1</v>
      </c>
      <c r="H18" s="336">
        <v>128115</v>
      </c>
      <c r="I18" s="335"/>
      <c r="J18" s="335">
        <v>40</v>
      </c>
      <c r="K18" s="336">
        <v>227573288</v>
      </c>
      <c r="L18" s="336">
        <f>SUM(J18,G18,E18,C18,جدول10!D18,جدول10!G18,جدول10!J18,جدول10!L18)</f>
        <v>58</v>
      </c>
      <c r="M18" s="336">
        <f>SUM(K18,H18,F18,D18)+SUM(جدول10!E18,جدول10!H18,جدول10!K18,جدول10!M18)</f>
        <v>238667846</v>
      </c>
      <c r="N18" s="8"/>
    </row>
    <row r="19" spans="2:14" ht="21.95" customHeight="1">
      <c r="B19" s="150" t="s">
        <v>0</v>
      </c>
      <c r="C19" s="203">
        <f>SUM(C5:C18)</f>
        <v>232</v>
      </c>
      <c r="D19" s="120">
        <f>SUM(D5:D18)</f>
        <v>866403336</v>
      </c>
      <c r="E19" s="203">
        <v>1</v>
      </c>
      <c r="F19" s="120">
        <v>663222</v>
      </c>
      <c r="G19" s="120">
        <f>SUM(G5:G18)</f>
        <v>4</v>
      </c>
      <c r="H19" s="120">
        <f>SUM(H5:H18)</f>
        <v>595692</v>
      </c>
      <c r="I19" s="203"/>
      <c r="J19" s="203">
        <f>SUM(J5:J18)</f>
        <v>369</v>
      </c>
      <c r="K19" s="120">
        <f>SUM(K5:K18)</f>
        <v>1778821659</v>
      </c>
      <c r="L19" s="120">
        <f>SUM(J19,G19,E19,C19,جدول10!D19,جدول10!G19,جدول10!J19,جدول10!L19)</f>
        <v>691</v>
      </c>
      <c r="M19" s="129">
        <f>SUM(K19,H19,F19,D19)+SUM(جدول10!E19,جدول10!H19,جدول10!K19,جدول10!M19)</f>
        <v>2791391685</v>
      </c>
    </row>
    <row r="20" spans="2:14" ht="33.75" customHeight="1">
      <c r="B20" s="4"/>
      <c r="C20" s="20"/>
      <c r="D20" s="20"/>
      <c r="E20" s="20"/>
      <c r="F20" s="20"/>
      <c r="G20" s="20"/>
      <c r="H20" s="20"/>
      <c r="I20" s="4"/>
      <c r="J20" s="4"/>
      <c r="K20" s="4"/>
      <c r="L20" s="4"/>
      <c r="M20" s="11"/>
    </row>
    <row r="21" spans="2:14" ht="21.95" customHeight="1">
      <c r="B21" s="4"/>
      <c r="C21" s="20"/>
      <c r="D21" s="20"/>
      <c r="E21" s="238"/>
      <c r="F21" s="238"/>
      <c r="G21" s="238"/>
      <c r="H21" s="20"/>
      <c r="I21" s="4"/>
      <c r="J21" s="4"/>
      <c r="K21" s="4"/>
      <c r="L21" s="4"/>
      <c r="M21" s="4"/>
    </row>
    <row r="22" spans="2:14" ht="21.95" customHeight="1">
      <c r="B22" s="4"/>
      <c r="C22" s="20"/>
      <c r="D22" s="20"/>
      <c r="E22" s="20"/>
      <c r="F22" s="20"/>
      <c r="G22" s="20"/>
      <c r="H22" s="20"/>
      <c r="I22" s="4"/>
      <c r="J22" s="4"/>
      <c r="K22" s="4"/>
      <c r="L22" s="4"/>
      <c r="M22" s="4"/>
    </row>
    <row r="23" spans="2:14" ht="21.95" customHeight="1">
      <c r="B23" s="4"/>
      <c r="I23" s="4"/>
      <c r="J23" s="4"/>
      <c r="K23" s="4"/>
      <c r="L23" s="4"/>
      <c r="M23" s="4"/>
    </row>
    <row r="24" spans="2:14" ht="21.95" customHeight="1">
      <c r="B24" s="4"/>
      <c r="I24" s="4"/>
      <c r="K24" s="4"/>
      <c r="L24" s="4"/>
      <c r="M24" s="4"/>
    </row>
    <row r="25" spans="2:14" ht="21.95" customHeight="1">
      <c r="B25" s="4"/>
      <c r="I25" s="4"/>
      <c r="K25" s="4"/>
      <c r="L25" s="4"/>
      <c r="M25" s="4"/>
    </row>
    <row r="26" spans="2:14" ht="21.95" customHeight="1">
      <c r="B26" s="4"/>
      <c r="I26" s="4"/>
      <c r="J26" s="4"/>
      <c r="K26" s="4"/>
      <c r="L26" s="4"/>
      <c r="M26" s="4"/>
    </row>
    <row r="27" spans="2:14" ht="21.95" customHeight="1">
      <c r="B27" s="4"/>
      <c r="D27" s="40"/>
      <c r="E27" s="40"/>
      <c r="F27" s="40"/>
      <c r="G27" s="40"/>
      <c r="H27" s="40"/>
      <c r="I27" s="4"/>
      <c r="J27" s="4"/>
      <c r="K27" s="4"/>
      <c r="L27" s="4"/>
      <c r="M27" s="4"/>
    </row>
    <row r="28" spans="2:14" ht="21.95" customHeight="1">
      <c r="B28" s="4"/>
      <c r="I28" s="4"/>
      <c r="J28" s="4"/>
      <c r="K28" s="4"/>
      <c r="L28" s="4"/>
      <c r="M28" s="4"/>
    </row>
    <row r="29" spans="2:14" ht="21.95" customHeight="1">
      <c r="B29" s="4"/>
      <c r="I29" s="4"/>
      <c r="J29" s="4"/>
      <c r="K29" s="4"/>
      <c r="L29" s="4"/>
      <c r="M29" s="4"/>
    </row>
    <row r="30" spans="2:14" ht="21.95" customHeight="1">
      <c r="B30" s="4"/>
      <c r="I30" s="4"/>
      <c r="J30" s="4"/>
      <c r="K30" s="4"/>
      <c r="L30" s="4"/>
      <c r="M30" s="4"/>
    </row>
    <row r="31" spans="2:14" ht="21.95" customHeight="1">
      <c r="B31" s="4"/>
      <c r="I31" s="4"/>
      <c r="J31" s="4"/>
      <c r="K31" s="4"/>
      <c r="L31" s="4"/>
      <c r="M31" s="4"/>
    </row>
    <row r="33" spans="3:8" ht="21.95" customHeight="1">
      <c r="C33" s="1"/>
      <c r="D33" s="1"/>
      <c r="E33" s="1"/>
      <c r="F33" s="1"/>
      <c r="G33" s="1"/>
      <c r="H33" s="1"/>
    </row>
    <row r="53" spans="3:8" ht="21.95" customHeight="1">
      <c r="C53" s="51"/>
      <c r="D53" s="51"/>
      <c r="E53" s="51"/>
      <c r="F53" s="51"/>
      <c r="G53" s="51"/>
      <c r="H53" s="51"/>
    </row>
  </sheetData>
  <mergeCells count="7">
    <mergeCell ref="J3:K3"/>
    <mergeCell ref="L3:M3"/>
    <mergeCell ref="B3:B4"/>
    <mergeCell ref="B1:M1"/>
    <mergeCell ref="C3:D3"/>
    <mergeCell ref="E3:H3"/>
    <mergeCell ref="G2:H2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4" orientation="landscape" r:id="rId1"/>
  <headerFooter>
    <oddFooter>&amp;C&amp;14 13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rightToLeft="1" view="pageBreakPreview" topLeftCell="A4" zoomScale="95" zoomScaleSheetLayoutView="95" workbookViewId="0">
      <selection activeCell="N16" sqref="N16"/>
    </sheetView>
  </sheetViews>
  <sheetFormatPr defaultRowHeight="21.95" customHeight="1"/>
  <cols>
    <col min="1" max="1" width="9.140625" customWidth="1"/>
    <col min="2" max="2" width="27.7109375" style="117" customWidth="1"/>
    <col min="3" max="3" width="7.28515625" customWidth="1"/>
    <col min="4" max="4" width="11.42578125" bestFit="1" customWidth="1"/>
    <col min="5" max="5" width="7.42578125" customWidth="1"/>
    <col min="6" max="6" width="16.140625" customWidth="1"/>
    <col min="7" max="7" width="9.85546875" customWidth="1"/>
    <col min="8" max="8" width="12.5703125" customWidth="1"/>
    <col min="9" max="9" width="6.85546875" customWidth="1"/>
    <col min="10" max="10" width="13.7109375" customWidth="1"/>
    <col min="11" max="11" width="7.85546875" customWidth="1"/>
    <col min="12" max="12" width="14" customWidth="1"/>
    <col min="13" max="13" width="18.140625" customWidth="1"/>
    <col min="15" max="15" width="10.7109375" bestFit="1" customWidth="1"/>
  </cols>
  <sheetData>
    <row r="1" spans="1:15" ht="21.95" customHeight="1">
      <c r="B1" s="544" t="s">
        <v>166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</row>
    <row r="2" spans="1:15" ht="24.75" customHeight="1" thickBot="1">
      <c r="B2" s="545" t="s">
        <v>55</v>
      </c>
      <c r="C2" s="545"/>
      <c r="D2" s="72"/>
      <c r="E2" s="57"/>
      <c r="F2" s="57"/>
      <c r="G2" s="588" t="s">
        <v>45</v>
      </c>
      <c r="H2" s="588"/>
      <c r="I2" s="588"/>
      <c r="J2" s="588"/>
      <c r="K2" s="588"/>
      <c r="L2" s="588"/>
    </row>
    <row r="3" spans="1:15" ht="21.95" customHeight="1" thickTop="1">
      <c r="B3" s="571" t="s">
        <v>14</v>
      </c>
      <c r="C3" s="571" t="s">
        <v>146</v>
      </c>
      <c r="D3" s="571"/>
      <c r="E3" s="571" t="s">
        <v>138</v>
      </c>
      <c r="F3" s="571"/>
      <c r="G3" s="571" t="s">
        <v>167</v>
      </c>
      <c r="H3" s="571"/>
      <c r="I3" s="571"/>
      <c r="J3" s="571"/>
      <c r="K3" s="571"/>
      <c r="L3" s="571"/>
    </row>
    <row r="4" spans="1:15" ht="34.5" customHeight="1" thickBot="1">
      <c r="B4" s="584"/>
      <c r="C4" s="354" t="s">
        <v>9</v>
      </c>
      <c r="D4" s="355" t="s">
        <v>10</v>
      </c>
      <c r="E4" s="355" t="s">
        <v>9</v>
      </c>
      <c r="F4" s="355" t="s">
        <v>10</v>
      </c>
      <c r="G4" s="355" t="s">
        <v>9</v>
      </c>
      <c r="H4" s="355" t="s">
        <v>10</v>
      </c>
      <c r="I4" s="355" t="s">
        <v>9</v>
      </c>
      <c r="J4" s="355" t="s">
        <v>10</v>
      </c>
      <c r="K4" s="355" t="s">
        <v>9</v>
      </c>
      <c r="L4" s="355" t="s">
        <v>10</v>
      </c>
      <c r="M4" s="15"/>
      <c r="N4" s="15"/>
    </row>
    <row r="5" spans="1:15" ht="21.95" customHeight="1">
      <c r="B5" s="150" t="s">
        <v>95</v>
      </c>
      <c r="C5" s="203">
        <v>0</v>
      </c>
      <c r="D5" s="120">
        <v>0</v>
      </c>
      <c r="E5" s="120">
        <v>2</v>
      </c>
      <c r="F5" s="120">
        <v>1420750</v>
      </c>
      <c r="G5" s="120">
        <v>0</v>
      </c>
      <c r="H5" s="120">
        <v>0</v>
      </c>
      <c r="I5" s="120">
        <v>0</v>
      </c>
      <c r="J5" s="120">
        <v>0</v>
      </c>
      <c r="K5" s="120">
        <v>0</v>
      </c>
      <c r="L5" s="120">
        <v>0</v>
      </c>
      <c r="M5" s="235"/>
      <c r="N5" s="15"/>
    </row>
    <row r="6" spans="1:15" ht="18" customHeight="1">
      <c r="B6" s="356" t="s">
        <v>37</v>
      </c>
      <c r="C6" s="76">
        <v>0</v>
      </c>
      <c r="D6" s="76">
        <v>0</v>
      </c>
      <c r="E6" s="76">
        <v>16</v>
      </c>
      <c r="F6" s="76">
        <v>7485768</v>
      </c>
      <c r="G6" s="76">
        <v>1</v>
      </c>
      <c r="H6" s="76">
        <v>1427304</v>
      </c>
      <c r="I6" s="76">
        <v>0</v>
      </c>
      <c r="J6" s="76">
        <v>0</v>
      </c>
      <c r="K6" s="76">
        <v>3</v>
      </c>
      <c r="L6" s="76">
        <v>2169600</v>
      </c>
      <c r="M6" s="15"/>
      <c r="N6" s="15"/>
    </row>
    <row r="7" spans="1:15" ht="18" customHeight="1">
      <c r="B7" s="150" t="s">
        <v>18</v>
      </c>
      <c r="C7" s="203">
        <v>3</v>
      </c>
      <c r="D7" s="120">
        <v>1494824</v>
      </c>
      <c r="E7" s="120">
        <v>0</v>
      </c>
      <c r="F7" s="120"/>
      <c r="G7" s="120">
        <v>0</v>
      </c>
      <c r="H7" s="120">
        <v>0</v>
      </c>
      <c r="I7" s="120">
        <v>1</v>
      </c>
      <c r="J7" s="120">
        <v>765000</v>
      </c>
      <c r="K7" s="120">
        <v>0</v>
      </c>
      <c r="L7" s="120">
        <v>0</v>
      </c>
      <c r="M7" s="15"/>
      <c r="N7" s="15"/>
      <c r="O7" s="8"/>
    </row>
    <row r="8" spans="1:15" ht="18" customHeight="1">
      <c r="B8" s="356" t="s">
        <v>19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1</v>
      </c>
      <c r="J8" s="76">
        <v>525285</v>
      </c>
      <c r="K8" s="76">
        <v>2</v>
      </c>
      <c r="L8" s="76">
        <v>143182574</v>
      </c>
      <c r="M8" s="15"/>
      <c r="N8" s="15"/>
    </row>
    <row r="9" spans="1:15" ht="18" customHeight="1">
      <c r="B9" s="150" t="s">
        <v>20</v>
      </c>
      <c r="C9" s="203">
        <v>0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5"/>
      <c r="N9" s="15"/>
    </row>
    <row r="10" spans="1:15" s="15" customFormat="1" ht="18" customHeight="1">
      <c r="B10" s="356" t="s">
        <v>21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1</v>
      </c>
      <c r="L10" s="76">
        <v>2824205</v>
      </c>
    </row>
    <row r="11" spans="1:15" s="162" customFormat="1" ht="18" customHeight="1">
      <c r="A11" s="15"/>
      <c r="B11" s="150" t="s">
        <v>27</v>
      </c>
      <c r="C11" s="203">
        <v>0</v>
      </c>
      <c r="D11" s="120">
        <v>0</v>
      </c>
      <c r="E11" s="120">
        <v>1</v>
      </c>
      <c r="F11" s="120">
        <v>17333300</v>
      </c>
      <c r="G11" s="120">
        <v>0</v>
      </c>
      <c r="H11" s="120">
        <v>0</v>
      </c>
      <c r="I11" s="120">
        <v>3</v>
      </c>
      <c r="J11" s="120">
        <v>71127340</v>
      </c>
      <c r="K11" s="120">
        <v>54</v>
      </c>
      <c r="L11" s="120">
        <v>475251316</v>
      </c>
      <c r="M11" s="15"/>
      <c r="N11" s="15"/>
    </row>
    <row r="12" spans="1:15" s="162" customFormat="1" ht="17.25" customHeight="1">
      <c r="A12" s="15"/>
      <c r="B12" s="356" t="s">
        <v>153</v>
      </c>
      <c r="C12" s="76">
        <v>0</v>
      </c>
      <c r="D12" s="76"/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/>
      <c r="K12" s="76">
        <v>0</v>
      </c>
      <c r="L12" s="76">
        <v>0</v>
      </c>
      <c r="M12" s="15"/>
      <c r="N12" s="15"/>
    </row>
    <row r="13" spans="1:15" ht="18" customHeight="1">
      <c r="A13" s="15"/>
      <c r="B13" s="150" t="s">
        <v>56</v>
      </c>
      <c r="C13" s="203">
        <v>0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/>
      <c r="K13" s="120">
        <v>0</v>
      </c>
      <c r="L13" s="120">
        <v>0</v>
      </c>
      <c r="M13" s="15"/>
      <c r="N13" s="15"/>
    </row>
    <row r="14" spans="1:15" ht="18" customHeight="1">
      <c r="A14" s="15"/>
      <c r="B14" s="356" t="s">
        <v>22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1</v>
      </c>
      <c r="L14" s="76">
        <v>98992</v>
      </c>
      <c r="M14" s="15"/>
      <c r="N14" s="15"/>
    </row>
    <row r="15" spans="1:15" s="15" customFormat="1" ht="18" customHeight="1">
      <c r="B15" s="150" t="s">
        <v>154</v>
      </c>
      <c r="C15" s="203">
        <v>0</v>
      </c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</v>
      </c>
    </row>
    <row r="16" spans="1:15" ht="18" customHeight="1">
      <c r="A16" s="15"/>
      <c r="B16" s="356" t="s">
        <v>23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15"/>
      <c r="N16" s="15"/>
    </row>
    <row r="17" spans="1:18" s="15" customFormat="1" ht="18" customHeight="1">
      <c r="B17" s="150" t="s">
        <v>79</v>
      </c>
      <c r="C17" s="203">
        <v>0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  <c r="L17" s="120">
        <v>0</v>
      </c>
    </row>
    <row r="18" spans="1:18" s="162" customFormat="1" ht="18" customHeight="1">
      <c r="A18" s="15"/>
      <c r="B18" s="356" t="s">
        <v>25</v>
      </c>
      <c r="C18" s="76">
        <v>0</v>
      </c>
      <c r="D18" s="76">
        <v>0</v>
      </c>
      <c r="E18" s="76">
        <v>1</v>
      </c>
      <c r="F18" s="76">
        <v>98465</v>
      </c>
      <c r="G18" s="76">
        <v>0</v>
      </c>
      <c r="H18" s="76">
        <v>0</v>
      </c>
      <c r="I18" s="76">
        <v>45</v>
      </c>
      <c r="J18" s="76">
        <v>40449147</v>
      </c>
      <c r="K18" s="76">
        <v>147</v>
      </c>
      <c r="L18" s="76">
        <v>213160902</v>
      </c>
      <c r="M18" s="15"/>
      <c r="N18" s="15"/>
    </row>
    <row r="19" spans="1:18" s="15" customFormat="1" ht="18" customHeight="1">
      <c r="B19" s="150" t="s">
        <v>24</v>
      </c>
      <c r="C19" s="203">
        <v>0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/>
      <c r="J19" s="120">
        <v>0</v>
      </c>
      <c r="K19" s="120">
        <v>8</v>
      </c>
      <c r="L19" s="120">
        <v>23823076</v>
      </c>
    </row>
    <row r="20" spans="1:18" s="162" customFormat="1" ht="18" customHeight="1">
      <c r="A20" s="15"/>
      <c r="B20" s="356" t="s">
        <v>80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15"/>
      <c r="N20" s="15"/>
    </row>
    <row r="21" spans="1:18" s="15" customFormat="1" ht="18" customHeight="1">
      <c r="B21" s="150" t="s">
        <v>81</v>
      </c>
      <c r="C21" s="203">
        <v>0</v>
      </c>
      <c r="D21" s="120">
        <v>0</v>
      </c>
      <c r="E21" s="120">
        <v>0</v>
      </c>
      <c r="F21" s="120">
        <v>0</v>
      </c>
      <c r="G21" s="120">
        <v>0</v>
      </c>
      <c r="H21" s="120">
        <v>0</v>
      </c>
      <c r="I21" s="120">
        <v>0</v>
      </c>
      <c r="J21" s="120">
        <v>0</v>
      </c>
      <c r="K21" s="120">
        <v>0</v>
      </c>
      <c r="L21" s="120">
        <v>0</v>
      </c>
    </row>
    <row r="22" spans="1:18" s="162" customFormat="1" ht="18" customHeight="1">
      <c r="A22" s="15"/>
      <c r="B22" s="356" t="s">
        <v>26</v>
      </c>
      <c r="C22" s="76">
        <v>1</v>
      </c>
      <c r="D22" s="76">
        <v>85000</v>
      </c>
      <c r="E22" s="76">
        <v>1</v>
      </c>
      <c r="F22" s="76">
        <v>64755</v>
      </c>
      <c r="G22" s="76">
        <v>0</v>
      </c>
      <c r="H22" s="76">
        <v>0</v>
      </c>
      <c r="I22" s="76">
        <v>9</v>
      </c>
      <c r="J22" s="76">
        <v>2630838</v>
      </c>
      <c r="K22" s="76">
        <v>16</v>
      </c>
      <c r="L22" s="76">
        <v>5892671</v>
      </c>
      <c r="M22" s="15"/>
      <c r="N22" s="15"/>
    </row>
    <row r="23" spans="1:18" s="15" customFormat="1" ht="24.75" customHeight="1">
      <c r="A23" s="166"/>
      <c r="B23" s="150" t="s">
        <v>0</v>
      </c>
      <c r="C23" s="203">
        <f t="shared" ref="C23:L23" si="0">SUM(C5:C22)</f>
        <v>4</v>
      </c>
      <c r="D23" s="120">
        <f t="shared" si="0"/>
        <v>1579824</v>
      </c>
      <c r="E23" s="120">
        <f t="shared" si="0"/>
        <v>21</v>
      </c>
      <c r="F23" s="120">
        <f t="shared" si="0"/>
        <v>26403038</v>
      </c>
      <c r="G23" s="120">
        <f t="shared" si="0"/>
        <v>1</v>
      </c>
      <c r="H23" s="120">
        <f t="shared" si="0"/>
        <v>1427304</v>
      </c>
      <c r="I23" s="120">
        <f t="shared" si="0"/>
        <v>59</v>
      </c>
      <c r="J23" s="120">
        <f t="shared" si="0"/>
        <v>115497610</v>
      </c>
      <c r="K23" s="120">
        <f t="shared" si="0"/>
        <v>232</v>
      </c>
      <c r="L23" s="120">
        <f t="shared" si="0"/>
        <v>866403336</v>
      </c>
      <c r="N23" s="166"/>
    </row>
    <row r="24" spans="1:18" ht="12" customHeight="1">
      <c r="A24" s="20"/>
      <c r="B24" s="20"/>
      <c r="C24" s="20"/>
      <c r="D24" s="20"/>
      <c r="E24" s="4"/>
      <c r="F24" s="4"/>
      <c r="G24" s="4"/>
      <c r="H24" s="4"/>
      <c r="I24" s="4"/>
      <c r="J24" s="4"/>
      <c r="K24" s="4"/>
      <c r="Q24" s="5"/>
    </row>
    <row r="25" spans="1:18" ht="21.95" customHeight="1">
      <c r="A25" s="4"/>
      <c r="B25" s="20"/>
      <c r="C25" s="20"/>
      <c r="D25" s="20"/>
      <c r="E25" s="238"/>
      <c r="F25" s="4"/>
      <c r="G25" s="4"/>
      <c r="H25" s="4"/>
      <c r="I25" s="4"/>
      <c r="J25" s="4"/>
      <c r="K25" s="4"/>
      <c r="L25" s="4"/>
      <c r="M25" s="5"/>
      <c r="N25" s="5"/>
      <c r="R25" s="5"/>
    </row>
    <row r="26" spans="1:18" ht="3.75" customHeight="1">
      <c r="A26" s="5"/>
      <c r="B26" s="136"/>
      <c r="M26" s="5"/>
      <c r="N26" s="5"/>
    </row>
    <row r="27" spans="1:18" ht="21.75" hidden="1" customHeight="1">
      <c r="A27" s="5"/>
      <c r="B27" s="136"/>
      <c r="M27" s="5"/>
      <c r="N27" s="5"/>
    </row>
    <row r="28" spans="1:18" ht="21.95" customHeight="1">
      <c r="B28" s="136"/>
      <c r="M28" s="5"/>
      <c r="N28" s="5"/>
    </row>
    <row r="29" spans="1:18" ht="21.95" customHeight="1">
      <c r="M29" s="5"/>
      <c r="N29" s="5"/>
    </row>
    <row r="30" spans="1:18" ht="21.95" customHeight="1">
      <c r="M30" s="5"/>
      <c r="N30" s="5"/>
    </row>
    <row r="31" spans="1:18" ht="21.95" customHeight="1">
      <c r="M31" s="5"/>
      <c r="N31" s="5"/>
    </row>
    <row r="32" spans="1:18" ht="21.95" customHeight="1">
      <c r="M32" s="5"/>
      <c r="N32" s="5"/>
    </row>
  </sheetData>
  <mergeCells count="7">
    <mergeCell ref="B1:L1"/>
    <mergeCell ref="B2:C2"/>
    <mergeCell ref="G2:L2"/>
    <mergeCell ref="B3:B4"/>
    <mergeCell ref="C3:D3"/>
    <mergeCell ref="E3:F3"/>
    <mergeCell ref="G3:L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2" orientation="landscape" r:id="rId1"/>
  <headerFooter>
    <oddFooter>&amp;C&amp;14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rightToLeft="1" view="pageBreakPreview" zoomScale="88" zoomScaleSheetLayoutView="88" workbookViewId="0">
      <selection activeCell="N21" sqref="N21"/>
    </sheetView>
  </sheetViews>
  <sheetFormatPr defaultRowHeight="21.95" customHeight="1"/>
  <cols>
    <col min="1" max="1" width="2.28515625" customWidth="1"/>
    <col min="2" max="2" width="29.42578125" style="78" customWidth="1"/>
    <col min="3" max="3" width="11.28515625" hidden="1" customWidth="1"/>
    <col min="4" max="4" width="10.5703125" customWidth="1"/>
    <col min="5" max="5" width="14.28515625" customWidth="1"/>
    <col min="6" max="6" width="9" customWidth="1"/>
    <col min="7" max="7" width="12.28515625" customWidth="1"/>
    <col min="8" max="8" width="8" customWidth="1"/>
    <col min="9" max="9" width="19.42578125" customWidth="1"/>
    <col min="10" max="10" width="8" customWidth="1"/>
    <col min="11" max="11" width="21" customWidth="1"/>
    <col min="14" max="14" width="12.28515625" bestFit="1" customWidth="1"/>
    <col min="19" max="19" width="12.28515625" bestFit="1" customWidth="1"/>
  </cols>
  <sheetData>
    <row r="1" spans="1:14" ht="17.25" customHeight="1"/>
    <row r="2" spans="1:14" ht="21.95" customHeight="1">
      <c r="B2" s="544" t="s">
        <v>168</v>
      </c>
      <c r="C2" s="544"/>
      <c r="D2" s="544"/>
      <c r="E2" s="544"/>
      <c r="F2" s="544"/>
      <c r="G2" s="544"/>
      <c r="H2" s="544"/>
      <c r="I2" s="544"/>
      <c r="J2" s="544"/>
      <c r="K2" s="544"/>
    </row>
    <row r="3" spans="1:14" ht="18.75" customHeight="1" thickBot="1">
      <c r="B3" s="77" t="s">
        <v>39</v>
      </c>
      <c r="C3" s="21"/>
      <c r="F3" s="21"/>
      <c r="G3" s="21"/>
      <c r="H3" s="589"/>
      <c r="I3" s="589"/>
      <c r="K3" s="204" t="s">
        <v>45</v>
      </c>
    </row>
    <row r="4" spans="1:14" ht="18.75" customHeight="1" thickTop="1">
      <c r="B4" s="572" t="s">
        <v>14</v>
      </c>
      <c r="C4" s="291"/>
      <c r="D4" s="571" t="s">
        <v>115</v>
      </c>
      <c r="E4" s="571"/>
      <c r="F4" s="571" t="s">
        <v>169</v>
      </c>
      <c r="G4" s="571"/>
      <c r="H4" s="571" t="s">
        <v>147</v>
      </c>
      <c r="I4" s="571"/>
      <c r="J4" s="571" t="s">
        <v>100</v>
      </c>
      <c r="K4" s="571"/>
    </row>
    <row r="5" spans="1:14" ht="19.5" customHeight="1" thickBot="1">
      <c r="B5" s="573"/>
      <c r="C5" s="359"/>
      <c r="D5" s="354" t="s">
        <v>9</v>
      </c>
      <c r="E5" s="355" t="s">
        <v>10</v>
      </c>
      <c r="F5" s="355" t="s">
        <v>9</v>
      </c>
      <c r="G5" s="355" t="s">
        <v>10</v>
      </c>
      <c r="H5" s="355" t="s">
        <v>57</v>
      </c>
      <c r="I5" s="355" t="s">
        <v>10</v>
      </c>
      <c r="J5" s="355" t="s">
        <v>57</v>
      </c>
      <c r="K5" s="355" t="s">
        <v>102</v>
      </c>
    </row>
    <row r="6" spans="1:14" ht="19.5" customHeight="1">
      <c r="B6" s="149" t="s">
        <v>95</v>
      </c>
      <c r="C6" s="151"/>
      <c r="D6" s="178">
        <v>0</v>
      </c>
      <c r="E6" s="179">
        <v>0</v>
      </c>
      <c r="F6" s="179">
        <v>0</v>
      </c>
      <c r="G6" s="179">
        <v>0</v>
      </c>
      <c r="H6" s="179">
        <v>2</v>
      </c>
      <c r="I6" s="179">
        <v>1178600</v>
      </c>
      <c r="J6" s="179">
        <f>SUM(H6,F6,D6)+SUM('جدول 11'!C5,'جدول 11'!E5,'جدول 11'!G5,'جدول 11'!I5,'جدول 11'!K5)</f>
        <v>4</v>
      </c>
      <c r="K6" s="179">
        <f>SUM(E6,G6,I6)+SUM('جدول 11'!D5,'جدول 11'!F5,'جدول 11'!H5,'جدول 11'!J5,'جدول 11'!L5)</f>
        <v>2599350</v>
      </c>
    </row>
    <row r="7" spans="1:14" ht="18" customHeight="1">
      <c r="B7" s="360" t="s">
        <v>37</v>
      </c>
      <c r="C7" s="361"/>
      <c r="D7" s="361">
        <v>1</v>
      </c>
      <c r="E7" s="361">
        <v>663222</v>
      </c>
      <c r="F7" s="361">
        <v>0</v>
      </c>
      <c r="G7" s="361">
        <v>0</v>
      </c>
      <c r="H7" s="361">
        <v>23</v>
      </c>
      <c r="I7" s="361">
        <v>82533919</v>
      </c>
      <c r="J7" s="361">
        <f>SUM(H7,F7,D7)+SUM('جدول 11'!C6,'جدول 11'!E6,'جدول 11'!G6,'جدول 11'!I6,'جدول 11'!K6)</f>
        <v>44</v>
      </c>
      <c r="K7" s="361">
        <f>SUM(E7,G7,I7)+SUM('جدول 11'!D6,'جدول 11'!F6,'جدول 11'!H6,'جدول 11'!J6,'جدول 11'!L6)</f>
        <v>94279813</v>
      </c>
    </row>
    <row r="8" spans="1:14" s="162" customFormat="1" ht="23.25" customHeight="1">
      <c r="A8" s="15"/>
      <c r="B8" s="149" t="s">
        <v>18</v>
      </c>
      <c r="C8" s="151"/>
      <c r="D8" s="178">
        <v>0</v>
      </c>
      <c r="E8" s="179">
        <v>0</v>
      </c>
      <c r="F8" s="179">
        <v>1</v>
      </c>
      <c r="G8" s="179">
        <v>128115</v>
      </c>
      <c r="H8" s="179">
        <v>1</v>
      </c>
      <c r="I8" s="179">
        <v>4317997</v>
      </c>
      <c r="J8" s="179">
        <f>SUM(H8,F8,D8)+SUM('جدول 11'!C7,'جدول 11'!E7,'جدول 11'!G7,'جدول 11'!I7,'جدول 11'!K7)</f>
        <v>6</v>
      </c>
      <c r="K8" s="179">
        <f>SUM(E8,G8,I8)+SUM('جدول 11'!D7,'جدول 11'!F7,'جدول 11'!H7,'جدول 11'!J7,'جدول 11'!L7)</f>
        <v>6705936</v>
      </c>
    </row>
    <row r="9" spans="1:14" s="15" customFormat="1" ht="18" customHeight="1">
      <c r="B9" s="360" t="s">
        <v>19</v>
      </c>
      <c r="C9" s="361"/>
      <c r="D9" s="361">
        <v>0</v>
      </c>
      <c r="E9" s="361">
        <v>0</v>
      </c>
      <c r="F9" s="361">
        <v>0</v>
      </c>
      <c r="G9" s="361">
        <v>0</v>
      </c>
      <c r="H9" s="361">
        <v>3</v>
      </c>
      <c r="I9" s="361">
        <v>972402545</v>
      </c>
      <c r="J9" s="361">
        <f>SUM(H9,F9,D9)+SUM('جدول 11'!C8,'جدول 11'!E8,'جدول 11'!G8,'جدول 11'!I8,'جدول 11'!K8)</f>
        <v>6</v>
      </c>
      <c r="K9" s="361">
        <f>SUM(E9,G9,I9)+SUM('جدول 11'!D8,'جدول 11'!F8,'جدول 11'!H8,'جدول 11'!J8,'جدول 11'!L8)</f>
        <v>1116110404</v>
      </c>
    </row>
    <row r="10" spans="1:14" s="15" customFormat="1" ht="18" customHeight="1">
      <c r="B10" s="149" t="s">
        <v>20</v>
      </c>
      <c r="C10" s="151"/>
      <c r="D10" s="178">
        <v>0</v>
      </c>
      <c r="E10" s="179">
        <v>0</v>
      </c>
      <c r="F10" s="179">
        <v>0</v>
      </c>
      <c r="G10" s="179">
        <v>0</v>
      </c>
      <c r="H10" s="179">
        <v>2</v>
      </c>
      <c r="I10" s="179">
        <v>1588394</v>
      </c>
      <c r="J10" s="179">
        <f>SUM(H10,F10,D10)+SUM('جدول 11'!C9,'جدول 11'!E9,'جدول 11'!G9,'جدول 11'!I9,'جدول 11'!K9)</f>
        <v>2</v>
      </c>
      <c r="K10" s="179">
        <f>SUM(E10,G10,I10)+SUM('جدول 11'!D9,'جدول 11'!F9,'جدول 11'!H9,'جدول 11'!J9,'جدول 11'!L9)</f>
        <v>1588394</v>
      </c>
    </row>
    <row r="11" spans="1:14" ht="18" customHeight="1">
      <c r="A11" s="15"/>
      <c r="B11" s="360" t="s">
        <v>21</v>
      </c>
      <c r="C11" s="361"/>
      <c r="D11" s="361">
        <v>0</v>
      </c>
      <c r="E11" s="361">
        <v>0</v>
      </c>
      <c r="F11" s="361">
        <v>0</v>
      </c>
      <c r="G11" s="361">
        <v>0</v>
      </c>
      <c r="H11" s="361">
        <v>0</v>
      </c>
      <c r="I11" s="361">
        <v>0</v>
      </c>
      <c r="J11" s="361">
        <f>SUM(H11,F11,D11)+SUM('جدول 11'!C10,'جدول 11'!E10,'جدول 11'!G10,'جدول 11'!I10,'جدول 11'!K10)</f>
        <v>1</v>
      </c>
      <c r="K11" s="361">
        <f>SUM(E11,G11,I11)+SUM('جدول 11'!D10,'جدول 11'!F10,'جدول 11'!H10,'جدول 11'!J10,'جدول 11'!L10)</f>
        <v>2824205</v>
      </c>
    </row>
    <row r="12" spans="1:14" ht="18" customHeight="1">
      <c r="A12" s="15"/>
      <c r="B12" s="149" t="s">
        <v>27</v>
      </c>
      <c r="C12" s="151"/>
      <c r="D12" s="178">
        <v>0</v>
      </c>
      <c r="E12" s="179">
        <v>0</v>
      </c>
      <c r="F12" s="179">
        <v>0</v>
      </c>
      <c r="G12" s="179">
        <v>0</v>
      </c>
      <c r="H12" s="179">
        <v>7</v>
      </c>
      <c r="I12" s="179">
        <v>99748484</v>
      </c>
      <c r="J12" s="179">
        <f>SUM(H12,F12,D12)+SUM('جدول 11'!C11,'جدول 11'!E11,'جدول 11'!G11,'جدول 11'!I11,'جدول 11'!K11)</f>
        <v>65</v>
      </c>
      <c r="K12" s="179">
        <f>SUM(E12,G12,I12)+SUM('جدول 11'!D11,'جدول 11'!F11,'جدول 11'!H11,'جدول 11'!J11,'جدول 11'!L11)</f>
        <v>663460440</v>
      </c>
    </row>
    <row r="13" spans="1:14" ht="18" customHeight="1">
      <c r="A13" s="15"/>
      <c r="B13" s="360" t="s">
        <v>153</v>
      </c>
      <c r="C13" s="361"/>
      <c r="D13" s="361">
        <v>0</v>
      </c>
      <c r="E13" s="361">
        <v>0</v>
      </c>
      <c r="F13" s="361">
        <v>0</v>
      </c>
      <c r="G13" s="361">
        <v>0</v>
      </c>
      <c r="H13" s="361">
        <v>2</v>
      </c>
      <c r="I13" s="361">
        <v>1231592</v>
      </c>
      <c r="J13" s="361">
        <f>SUM(H13,F13,D13)+SUM('جدول 11'!C12,'جدول 11'!E12,'جدول 11'!G12,'جدول 11'!I12,'جدول 11'!K12)</f>
        <v>2</v>
      </c>
      <c r="K13" s="361">
        <f>SUM(E13,G13,I13)+SUM('جدول 11'!D12,'جدول 11'!F12,'جدول 11'!H12,'جدول 11'!J12,'جدول 11'!L12)</f>
        <v>1231592</v>
      </c>
    </row>
    <row r="14" spans="1:14" s="162" customFormat="1" ht="20.25" customHeight="1">
      <c r="A14" s="15"/>
      <c r="B14" s="149" t="s">
        <v>56</v>
      </c>
      <c r="C14" s="151"/>
      <c r="D14" s="178">
        <v>0</v>
      </c>
      <c r="E14" s="179">
        <v>0</v>
      </c>
      <c r="F14" s="179">
        <v>0</v>
      </c>
      <c r="G14" s="179">
        <v>0</v>
      </c>
      <c r="H14" s="179">
        <v>23</v>
      </c>
      <c r="I14" s="179">
        <v>28823476</v>
      </c>
      <c r="J14" s="179">
        <f>SUM(H14,F14,D14)+SUM('جدول 11'!C13,'جدول 11'!E13,'جدول 11'!G13,'جدول 11'!I13,'جدول 11'!K13)</f>
        <v>23</v>
      </c>
      <c r="K14" s="179">
        <f>SUM(E14,G14,I14)+SUM('جدول 11'!D13,'جدول 11'!F13,'جدول 11'!H13,'جدول 11'!J13,'جدول 11'!L13)</f>
        <v>28823476</v>
      </c>
      <c r="N14" s="164"/>
    </row>
    <row r="15" spans="1:14" s="15" customFormat="1" ht="18" customHeight="1">
      <c r="B15" s="360" t="s">
        <v>22</v>
      </c>
      <c r="C15" s="361"/>
      <c r="D15" s="361">
        <v>0</v>
      </c>
      <c r="E15" s="361">
        <v>0</v>
      </c>
      <c r="F15" s="361">
        <v>0</v>
      </c>
      <c r="G15" s="361">
        <v>0</v>
      </c>
      <c r="H15" s="361">
        <v>5</v>
      </c>
      <c r="I15" s="361">
        <v>3749675</v>
      </c>
      <c r="J15" s="361">
        <f>SUM(H15,F15,D15)+SUM('جدول 11'!C14,'جدول 11'!E14,'جدول 11'!G14,'جدول 11'!I14,'جدول 11'!K14)</f>
        <v>6</v>
      </c>
      <c r="K15" s="361">
        <f>SUM(E15,G15,I15)+SUM('جدول 11'!D14,'جدول 11'!F14,'جدول 11'!H14,'جدول 11'!J14,'جدول 11'!L14)</f>
        <v>3848667</v>
      </c>
    </row>
    <row r="16" spans="1:14" s="15" customFormat="1" ht="18" customHeight="1">
      <c r="B16" s="149" t="s">
        <v>154</v>
      </c>
      <c r="C16" s="151"/>
      <c r="D16" s="178">
        <v>0</v>
      </c>
      <c r="E16" s="179">
        <v>0</v>
      </c>
      <c r="F16" s="179">
        <v>2</v>
      </c>
      <c r="G16" s="179">
        <v>185565</v>
      </c>
      <c r="H16" s="179">
        <v>2</v>
      </c>
      <c r="I16" s="179">
        <v>557000</v>
      </c>
      <c r="J16" s="179">
        <f>SUM(H16,F16,D16)+SUM('جدول 11'!C15,'جدول 11'!E15,'جدول 11'!G15,'جدول 11'!I15,'جدول 11'!K15)</f>
        <v>4</v>
      </c>
      <c r="K16" s="179">
        <f>SUM(E16,G16,I16)+SUM('جدول 11'!D15,'جدول 11'!F15,'جدول 11'!H15,'جدول 11'!J15,'جدول 11'!L15)</f>
        <v>742565</v>
      </c>
    </row>
    <row r="17" spans="1:19" ht="18" customHeight="1">
      <c r="A17" s="15"/>
      <c r="B17" s="360" t="s">
        <v>23</v>
      </c>
      <c r="C17" s="361"/>
      <c r="D17" s="361">
        <v>0</v>
      </c>
      <c r="E17" s="361">
        <v>0</v>
      </c>
      <c r="F17" s="361">
        <v>0</v>
      </c>
      <c r="G17" s="361">
        <v>0</v>
      </c>
      <c r="H17" s="361">
        <v>1</v>
      </c>
      <c r="I17" s="361">
        <v>472250</v>
      </c>
      <c r="J17" s="361">
        <f>SUM(H17,F17,D17)+SUM('جدول 11'!C16,'جدول 11'!E16,'جدول 11'!G16,'جدول 11'!I16,'جدول 11'!K16)</f>
        <v>1</v>
      </c>
      <c r="K17" s="361">
        <f>SUM(E17,G17,I17)+SUM('جدول 11'!D16,'جدول 11'!F16,'جدول 11'!H16,'جدول 11'!J16,'جدول 11'!L16)</f>
        <v>472250</v>
      </c>
    </row>
    <row r="18" spans="1:19" ht="18" customHeight="1">
      <c r="B18" s="149" t="s">
        <v>79</v>
      </c>
      <c r="C18" s="151"/>
      <c r="D18" s="178">
        <v>0</v>
      </c>
      <c r="E18" s="179">
        <v>0</v>
      </c>
      <c r="F18" s="179">
        <v>0</v>
      </c>
      <c r="G18" s="179">
        <v>0</v>
      </c>
      <c r="H18" s="179">
        <v>1</v>
      </c>
      <c r="I18" s="179">
        <v>5597925</v>
      </c>
      <c r="J18" s="179">
        <f>SUM(H18,F18,D18)+SUM('جدول 11'!C17,'جدول 11'!E17,'جدول 11'!G17,'جدول 11'!I17,'جدول 11'!K17)</f>
        <v>1</v>
      </c>
      <c r="K18" s="179">
        <f>SUM(E18,G18,I18)+SUM('جدول 11'!D17,'جدول 11'!F17,'جدول 11'!H17,'جدول 11'!J17,'جدول 11'!L17)</f>
        <v>5597925</v>
      </c>
    </row>
    <row r="19" spans="1:19" ht="18" customHeight="1">
      <c r="B19" s="360" t="s">
        <v>25</v>
      </c>
      <c r="C19" s="361"/>
      <c r="D19" s="361">
        <v>0</v>
      </c>
      <c r="E19" s="361">
        <v>0</v>
      </c>
      <c r="F19" s="361">
        <v>1</v>
      </c>
      <c r="G19" s="361">
        <v>282012</v>
      </c>
      <c r="H19" s="361">
        <v>277</v>
      </c>
      <c r="I19" s="361">
        <v>484035577</v>
      </c>
      <c r="J19" s="361">
        <f>SUM(H19,F19,D19)+SUM('جدول 11'!C18,'جدول 11'!E18,'جدول 11'!G18,'جدول 11'!I18,'جدول 11'!K18)</f>
        <v>471</v>
      </c>
      <c r="K19" s="361">
        <f>SUM(E19,G19,I19)+SUM('جدول 11'!D18,'جدول 11'!F18,'جدول 11'!H18,'جدول 11'!J18,'جدول 11'!L18)</f>
        <v>738026103</v>
      </c>
    </row>
    <row r="20" spans="1:19" ht="18" customHeight="1">
      <c r="B20" s="149" t="s">
        <v>24</v>
      </c>
      <c r="C20" s="151"/>
      <c r="D20" s="178">
        <v>0</v>
      </c>
      <c r="E20" s="179">
        <v>0</v>
      </c>
      <c r="F20" s="179">
        <v>0</v>
      </c>
      <c r="G20" s="179">
        <v>0</v>
      </c>
      <c r="H20" s="179">
        <v>4</v>
      </c>
      <c r="I20" s="179">
        <v>4107601</v>
      </c>
      <c r="J20" s="179">
        <f>SUM(H20,F20,D20)+SUM('جدول 11'!C19,'جدول 11'!E19,'جدول 11'!G19,'جدول 11'!I19,'جدول 11'!K19)</f>
        <v>12</v>
      </c>
      <c r="K20" s="179">
        <f>SUM(E20,G20,I20)+SUM('جدول 11'!D19,'جدول 11'!F19,'جدول 11'!H19,'جدول 11'!J19,'جدول 11'!L19)</f>
        <v>27930677</v>
      </c>
    </row>
    <row r="21" spans="1:19" ht="18" customHeight="1">
      <c r="B21" s="360" t="s">
        <v>80</v>
      </c>
      <c r="C21" s="361"/>
      <c r="D21" s="361">
        <v>0</v>
      </c>
      <c r="E21" s="361">
        <v>0</v>
      </c>
      <c r="F21" s="361">
        <v>0</v>
      </c>
      <c r="G21" s="361">
        <v>0</v>
      </c>
      <c r="H21" s="361">
        <v>1</v>
      </c>
      <c r="I21" s="361">
        <v>871555</v>
      </c>
      <c r="J21" s="361">
        <f>SUM(H21,F21,D21)+SUM('جدول 11'!C20,'جدول 11'!E20,'جدول 11'!G20,'جدول 11'!I20,'جدول 11'!K20)</f>
        <v>1</v>
      </c>
      <c r="K21" s="361">
        <f>SUM(E21,G21,I21)+SUM('جدول 11'!D20,'جدول 11'!F20,'جدول 11'!H20,'جدول 11'!J20,'جدول 11'!L20)</f>
        <v>871555</v>
      </c>
    </row>
    <row r="22" spans="1:19" ht="18" customHeight="1">
      <c r="B22" s="149" t="s">
        <v>81</v>
      </c>
      <c r="C22" s="151"/>
      <c r="D22" s="178">
        <v>0</v>
      </c>
      <c r="E22" s="179">
        <v>0</v>
      </c>
      <c r="F22" s="179">
        <v>0</v>
      </c>
      <c r="G22" s="179">
        <v>0</v>
      </c>
      <c r="H22" s="179">
        <v>7</v>
      </c>
      <c r="I22" s="179">
        <v>2871531</v>
      </c>
      <c r="J22" s="179">
        <f>SUM(H22,F22,D22)+SUM('جدول 11'!C21,'جدول 11'!E21,'جدول 11'!G21,'جدول 11'!I21,'جدول 11'!K21)</f>
        <v>7</v>
      </c>
      <c r="K22" s="179">
        <f>SUM(E22,G22,I22)+SUM('جدول 11'!D21,'جدول 11'!F21,'جدول 11'!H21,'جدول 11'!J21,'جدول 11'!L21)</f>
        <v>2871531</v>
      </c>
    </row>
    <row r="23" spans="1:19" ht="18" customHeight="1" thickBot="1">
      <c r="B23" s="461" t="s">
        <v>26</v>
      </c>
      <c r="C23" s="462"/>
      <c r="D23" s="462">
        <v>0</v>
      </c>
      <c r="E23" s="462">
        <v>0</v>
      </c>
      <c r="F23" s="462">
        <v>0</v>
      </c>
      <c r="G23" s="462">
        <v>0</v>
      </c>
      <c r="H23" s="462">
        <v>8</v>
      </c>
      <c r="I23" s="462">
        <v>84733538</v>
      </c>
      <c r="J23" s="462">
        <f>SUM(H23,F23,D23)+SUM('جدول 11'!C22,'جدول 11'!E22,'جدول 11'!G22,'جدول 11'!I22,'جدول 11'!K22)</f>
        <v>35</v>
      </c>
      <c r="K23" s="462">
        <f>SUM(E23,G23,I23)+SUM('جدول 11'!D22,'جدول 11'!F22,'جدول 11'!H22,'جدول 11'!J22,'جدول 11'!L22)</f>
        <v>93406802</v>
      </c>
      <c r="S23" s="8"/>
    </row>
    <row r="24" spans="1:19" ht="21.95" customHeight="1" thickBot="1">
      <c r="B24" s="457" t="s">
        <v>0</v>
      </c>
      <c r="C24" s="459"/>
      <c r="D24" s="460">
        <v>1</v>
      </c>
      <c r="E24" s="445">
        <v>663222</v>
      </c>
      <c r="F24" s="445">
        <f t="shared" ref="F24:I24" si="0">SUM(F6:F23)</f>
        <v>4</v>
      </c>
      <c r="G24" s="445">
        <f t="shared" si="0"/>
        <v>595692</v>
      </c>
      <c r="H24" s="445">
        <f t="shared" si="0"/>
        <v>369</v>
      </c>
      <c r="I24" s="445">
        <f t="shared" si="0"/>
        <v>1778821659</v>
      </c>
      <c r="J24" s="445">
        <f>SUM(H24,F24,D24)+SUM('جدول 11'!C23,'جدول 11'!E23,'جدول 11'!G23,'جدول 11'!I23,'جدول 11'!K23)</f>
        <v>691</v>
      </c>
      <c r="K24" s="445">
        <f>SUM(E24,G24,I24)+SUM('جدول 11'!D23,'جدول 11'!F23,'جدول 11'!H23,'جدول 11'!J23,'جدول 11'!L23)</f>
        <v>2791391685</v>
      </c>
    </row>
    <row r="25" spans="1:19" ht="33.75" customHeight="1" thickTop="1">
      <c r="D25" s="5"/>
      <c r="E25" s="5"/>
      <c r="I25" s="8"/>
    </row>
    <row r="26" spans="1:19" ht="21.95" customHeight="1">
      <c r="D26" s="5"/>
      <c r="E26" s="5"/>
      <c r="F26" s="236"/>
    </row>
    <row r="27" spans="1:19" ht="21.95" customHeight="1">
      <c r="D27" s="5"/>
      <c r="E27" s="5"/>
    </row>
    <row r="28" spans="1:19" ht="21.95" customHeight="1">
      <c r="D28" s="5"/>
      <c r="E28" s="5"/>
    </row>
    <row r="29" spans="1:19" ht="21.95" customHeight="1">
      <c r="D29" s="5"/>
      <c r="E29" s="5"/>
    </row>
    <row r="30" spans="1:19" ht="21.95" customHeight="1">
      <c r="D30" s="5"/>
      <c r="E30" s="5"/>
    </row>
    <row r="31" spans="1:19" ht="21.95" customHeight="1">
      <c r="D31" s="5"/>
      <c r="E31" s="5"/>
    </row>
    <row r="32" spans="1:19" ht="21.95" customHeight="1">
      <c r="D32" s="5"/>
      <c r="E32" s="5"/>
    </row>
    <row r="33" spans="4:5" ht="21.95" customHeight="1">
      <c r="D33" s="5"/>
      <c r="E33" s="5"/>
    </row>
    <row r="34" spans="4:5" ht="21.95" customHeight="1">
      <c r="D34" s="5"/>
      <c r="E34" s="5"/>
    </row>
    <row r="35" spans="4:5" ht="21.95" customHeight="1">
      <c r="D35" s="14"/>
      <c r="E35" s="5"/>
    </row>
    <row r="36" spans="4:5" ht="21.95" customHeight="1">
      <c r="D36" s="14"/>
      <c r="E36" s="5"/>
    </row>
    <row r="37" spans="4:5" ht="21.95" customHeight="1">
      <c r="D37" s="14"/>
      <c r="E37" s="5"/>
    </row>
    <row r="38" spans="4:5" ht="21.95" customHeight="1">
      <c r="D38" s="14"/>
      <c r="E38" s="5"/>
    </row>
    <row r="39" spans="4:5" ht="21.95" customHeight="1">
      <c r="D39" s="14"/>
      <c r="E39" s="5"/>
    </row>
    <row r="40" spans="4:5" ht="21.95" customHeight="1">
      <c r="D40" s="14"/>
      <c r="E40" s="5"/>
    </row>
    <row r="41" spans="4:5" ht="21.95" customHeight="1">
      <c r="D41" s="14"/>
    </row>
    <row r="42" spans="4:5" ht="21.95" customHeight="1">
      <c r="D42" s="14"/>
      <c r="E42" s="5"/>
    </row>
    <row r="43" spans="4:5" ht="21.95" customHeight="1">
      <c r="D43" s="14"/>
      <c r="E43" s="12"/>
    </row>
    <row r="44" spans="4:5" ht="21.95" customHeight="1">
      <c r="D44" s="14"/>
      <c r="E44" s="15"/>
    </row>
    <row r="45" spans="4:5" ht="21.95" customHeight="1">
      <c r="D45" s="14"/>
      <c r="E45" s="15"/>
    </row>
    <row r="46" spans="4:5" ht="21.95" customHeight="1">
      <c r="D46" s="14"/>
    </row>
    <row r="47" spans="4:5" ht="21.95" customHeight="1">
      <c r="D47" s="14"/>
    </row>
    <row r="48" spans="4:5" ht="21.95" customHeight="1">
      <c r="D48" s="14"/>
    </row>
    <row r="49" spans="4:5" ht="21.95" customHeight="1">
      <c r="D49" s="14"/>
    </row>
    <row r="50" spans="4:5" ht="21.95" customHeight="1">
      <c r="D50" s="4"/>
      <c r="E50" s="5"/>
    </row>
    <row r="51" spans="4:5" ht="21.95" customHeight="1">
      <c r="D51" s="4"/>
      <c r="E51" s="5"/>
    </row>
    <row r="52" spans="4:5" ht="21.95" customHeight="1">
      <c r="D52" s="4"/>
      <c r="E52" s="4"/>
    </row>
    <row r="53" spans="4:5" ht="21.95" customHeight="1">
      <c r="D53" s="4"/>
      <c r="E53" s="4"/>
    </row>
    <row r="54" spans="4:5" ht="21.95" customHeight="1">
      <c r="D54" s="4"/>
      <c r="E54" s="4"/>
    </row>
    <row r="55" spans="4:5" ht="21.95" customHeight="1">
      <c r="D55" s="4"/>
      <c r="E55" s="4"/>
    </row>
    <row r="56" spans="4:5" ht="21.95" customHeight="1">
      <c r="D56" s="4"/>
      <c r="E56" s="4"/>
    </row>
    <row r="57" spans="4:5" ht="21.95" customHeight="1">
      <c r="D57" s="4"/>
      <c r="E57" s="4"/>
    </row>
    <row r="58" spans="4:5" ht="21.95" customHeight="1">
      <c r="D58" s="4"/>
      <c r="E58" s="4"/>
    </row>
    <row r="59" spans="4:5" ht="21.95" customHeight="1">
      <c r="D59" s="4"/>
      <c r="E59" s="11"/>
    </row>
    <row r="60" spans="4:5" ht="21.95" customHeight="1">
      <c r="D60" s="4"/>
      <c r="E60" s="4"/>
    </row>
    <row r="61" spans="4:5" ht="21.95" customHeight="1">
      <c r="D61" s="5"/>
      <c r="E61" s="5"/>
    </row>
    <row r="62" spans="4:5" ht="21.95" customHeight="1">
      <c r="D62" s="10"/>
      <c r="E62" s="5"/>
    </row>
  </sheetData>
  <mergeCells count="7">
    <mergeCell ref="J4:K4"/>
    <mergeCell ref="B2:K2"/>
    <mergeCell ref="D4:E4"/>
    <mergeCell ref="H3:I3"/>
    <mergeCell ref="H4:I4"/>
    <mergeCell ref="B4:B5"/>
    <mergeCell ref="F4:G4"/>
  </mergeCells>
  <printOptions horizontalCentered="1" verticalCentered="1"/>
  <pageMargins left="0.31496062992125984" right="0.15748031496062992" top="0.39370078740157483" bottom="0.39370078740157483" header="0.31496062992125984" footer="0.31496062992125984"/>
  <pageSetup paperSize="9" scale="91" orientation="landscape" r:id="rId1"/>
  <headerFooter>
    <oddFooter>&amp;C&amp;14 15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rightToLeft="1" view="pageBreakPreview" topLeftCell="B1" zoomScaleSheetLayoutView="100" workbookViewId="0">
      <selection activeCell="P3" sqref="P3"/>
    </sheetView>
  </sheetViews>
  <sheetFormatPr defaultRowHeight="21.95" customHeight="1"/>
  <cols>
    <col min="1" max="2" width="2.28515625" style="29" customWidth="1"/>
    <col min="3" max="3" width="16.140625" style="82" customWidth="1"/>
    <col min="4" max="4" width="9.5703125" style="82" customWidth="1"/>
    <col min="5" max="5" width="13.140625" style="82" customWidth="1"/>
    <col min="6" max="6" width="8.42578125" style="82" customWidth="1"/>
    <col min="7" max="7" width="15.5703125" style="82" customWidth="1"/>
    <col min="8" max="8" width="7.140625" style="29" customWidth="1"/>
    <col min="9" max="9" width="14" style="29" customWidth="1"/>
    <col min="10" max="10" width="7.85546875" style="29" customWidth="1"/>
    <col min="11" max="11" width="14.5703125" style="29" customWidth="1"/>
    <col min="12" max="12" width="5.7109375" style="82" customWidth="1"/>
    <col min="13" max="13" width="17.7109375" style="82" customWidth="1"/>
    <col min="14" max="15" width="9.140625" style="29"/>
    <col min="16" max="16" width="10.140625" style="29" bestFit="1" customWidth="1"/>
    <col min="17" max="16384" width="9.140625" style="29"/>
  </cols>
  <sheetData>
    <row r="1" spans="1:19" ht="24.75" customHeight="1"/>
    <row r="2" spans="1:19" ht="21.95" customHeight="1">
      <c r="C2" s="590" t="s">
        <v>171</v>
      </c>
      <c r="D2" s="590"/>
      <c r="E2" s="590"/>
      <c r="F2" s="590"/>
      <c r="G2" s="590"/>
      <c r="H2" s="590"/>
      <c r="I2" s="590"/>
      <c r="J2" s="590"/>
      <c r="K2" s="542"/>
      <c r="L2" s="38"/>
      <c r="M2" s="38"/>
      <c r="P2" s="34"/>
    </row>
    <row r="3" spans="1:19" ht="21.95" customHeight="1" thickBot="1">
      <c r="C3" s="77" t="s">
        <v>58</v>
      </c>
      <c r="D3" s="77"/>
      <c r="E3" s="77"/>
      <c r="F3" s="77"/>
      <c r="G3" s="77"/>
      <c r="H3" s="69"/>
      <c r="I3" s="64"/>
      <c r="J3" s="22"/>
      <c r="K3" s="379"/>
      <c r="L3" s="77"/>
      <c r="M3" s="379" t="s">
        <v>61</v>
      </c>
      <c r="P3" s="133"/>
    </row>
    <row r="4" spans="1:19" ht="21.95" customHeight="1" thickTop="1">
      <c r="C4" s="572" t="s">
        <v>8</v>
      </c>
      <c r="D4" s="571" t="s">
        <v>170</v>
      </c>
      <c r="E4" s="571"/>
      <c r="F4" s="571" t="s">
        <v>119</v>
      </c>
      <c r="G4" s="571"/>
      <c r="H4" s="571" t="s">
        <v>85</v>
      </c>
      <c r="I4" s="571"/>
      <c r="J4" s="571" t="s">
        <v>174</v>
      </c>
      <c r="K4" s="571"/>
      <c r="L4" s="571" t="s">
        <v>112</v>
      </c>
      <c r="M4" s="571"/>
    </row>
    <row r="5" spans="1:19" ht="21.95" customHeight="1" thickBot="1">
      <c r="C5" s="573"/>
      <c r="D5" s="314" t="s">
        <v>9</v>
      </c>
      <c r="E5" s="314" t="s">
        <v>10</v>
      </c>
      <c r="F5" s="314" t="s">
        <v>9</v>
      </c>
      <c r="G5" s="314" t="s">
        <v>10</v>
      </c>
      <c r="H5" s="314" t="s">
        <v>9</v>
      </c>
      <c r="I5" s="314" t="s">
        <v>10</v>
      </c>
      <c r="J5" s="314" t="s">
        <v>9</v>
      </c>
      <c r="K5" s="314" t="s">
        <v>10</v>
      </c>
      <c r="L5" s="314" t="s">
        <v>9</v>
      </c>
      <c r="M5" s="314" t="s">
        <v>10</v>
      </c>
    </row>
    <row r="6" spans="1:19" ht="21.95" customHeight="1">
      <c r="C6" s="149" t="s">
        <v>114</v>
      </c>
      <c r="D6" s="297">
        <v>1</v>
      </c>
      <c r="E6" s="128">
        <v>422250</v>
      </c>
      <c r="F6" s="297">
        <v>8</v>
      </c>
      <c r="G6" s="128">
        <v>186167137</v>
      </c>
      <c r="H6" s="297">
        <v>39</v>
      </c>
      <c r="I6" s="128">
        <v>15398439</v>
      </c>
      <c r="J6" s="297">
        <v>3</v>
      </c>
      <c r="K6" s="128">
        <v>5599959</v>
      </c>
      <c r="L6" s="297">
        <f t="shared" ref="L6:L20" si="0">SUM(F6,D6,H6,J6)</f>
        <v>51</v>
      </c>
      <c r="M6" s="297">
        <f t="shared" ref="M6:M20" si="1">SUM(G6,E6,I6,K6)</f>
        <v>207587785</v>
      </c>
    </row>
    <row r="7" spans="1:19" ht="16.5" customHeight="1">
      <c r="C7" s="81" t="s">
        <v>13</v>
      </c>
      <c r="D7" s="126">
        <v>0</v>
      </c>
      <c r="E7" s="126">
        <v>0</v>
      </c>
      <c r="F7" s="126">
        <v>43</v>
      </c>
      <c r="G7" s="126">
        <v>365924955</v>
      </c>
      <c r="H7" s="76">
        <v>0</v>
      </c>
      <c r="I7" s="76">
        <v>0</v>
      </c>
      <c r="J7" s="76">
        <v>0</v>
      </c>
      <c r="K7" s="76">
        <v>0</v>
      </c>
      <c r="L7" s="126">
        <f t="shared" si="0"/>
        <v>43</v>
      </c>
      <c r="M7" s="126">
        <f t="shared" si="1"/>
        <v>365924955</v>
      </c>
      <c r="P7" s="189"/>
      <c r="Q7" s="189"/>
      <c r="R7" s="189"/>
      <c r="S7" s="47"/>
    </row>
    <row r="8" spans="1:19" s="106" customFormat="1" ht="16.5" customHeight="1">
      <c r="C8" s="149" t="s">
        <v>1</v>
      </c>
      <c r="D8" s="543">
        <v>2</v>
      </c>
      <c r="E8" s="128">
        <v>1486465</v>
      </c>
      <c r="F8" s="543">
        <v>15</v>
      </c>
      <c r="G8" s="128">
        <v>94175309</v>
      </c>
      <c r="H8" s="543">
        <v>36</v>
      </c>
      <c r="I8" s="128">
        <v>32332996</v>
      </c>
      <c r="J8" s="543">
        <v>0</v>
      </c>
      <c r="K8" s="128">
        <v>0</v>
      </c>
      <c r="L8" s="543">
        <f t="shared" si="0"/>
        <v>53</v>
      </c>
      <c r="M8" s="543">
        <f t="shared" si="1"/>
        <v>127994770</v>
      </c>
      <c r="P8" s="126"/>
      <c r="Q8" s="126"/>
      <c r="R8" s="126"/>
    </row>
    <row r="9" spans="1:19" s="167" customFormat="1" ht="16.5" customHeight="1">
      <c r="C9" s="81" t="s">
        <v>92</v>
      </c>
      <c r="D9" s="126">
        <v>22</v>
      </c>
      <c r="E9" s="126">
        <v>34262706</v>
      </c>
      <c r="F9" s="126">
        <v>8</v>
      </c>
      <c r="G9" s="126">
        <v>60024903</v>
      </c>
      <c r="H9" s="76">
        <v>298</v>
      </c>
      <c r="I9" s="76">
        <v>337700483</v>
      </c>
      <c r="J9" s="76">
        <v>0</v>
      </c>
      <c r="K9" s="76">
        <v>0</v>
      </c>
      <c r="L9" s="126">
        <f t="shared" si="0"/>
        <v>328</v>
      </c>
      <c r="M9" s="126">
        <f t="shared" si="1"/>
        <v>431988092</v>
      </c>
      <c r="P9" s="58"/>
      <c r="Q9" s="58"/>
      <c r="R9" s="58"/>
    </row>
    <row r="10" spans="1:19" s="38" customFormat="1" ht="16.5" customHeight="1">
      <c r="A10" s="32"/>
      <c r="B10" s="32"/>
      <c r="C10" s="149" t="s">
        <v>2</v>
      </c>
      <c r="D10" s="543">
        <v>6</v>
      </c>
      <c r="E10" s="128">
        <v>14572884</v>
      </c>
      <c r="F10" s="543">
        <v>84</v>
      </c>
      <c r="G10" s="128">
        <v>1325681947</v>
      </c>
      <c r="H10" s="543">
        <v>0</v>
      </c>
      <c r="I10" s="128">
        <v>0</v>
      </c>
      <c r="J10" s="543">
        <v>0</v>
      </c>
      <c r="K10" s="128">
        <v>0</v>
      </c>
      <c r="L10" s="543">
        <f t="shared" si="0"/>
        <v>90</v>
      </c>
      <c r="M10" s="543">
        <f t="shared" si="1"/>
        <v>1340254831</v>
      </c>
      <c r="P10" s="100"/>
      <c r="Q10" s="100"/>
      <c r="R10" s="100"/>
    </row>
    <row r="11" spans="1:19" s="32" customFormat="1" ht="16.5" customHeight="1">
      <c r="C11" s="81" t="s">
        <v>3</v>
      </c>
      <c r="D11" s="126">
        <v>0</v>
      </c>
      <c r="E11" s="126">
        <v>0</v>
      </c>
      <c r="F11" s="126">
        <v>13</v>
      </c>
      <c r="G11" s="126">
        <v>14978555</v>
      </c>
      <c r="H11" s="76">
        <v>0</v>
      </c>
      <c r="I11" s="76">
        <v>0</v>
      </c>
      <c r="J11" s="76">
        <v>0</v>
      </c>
      <c r="K11" s="76">
        <v>0</v>
      </c>
      <c r="L11" s="126">
        <f t="shared" si="0"/>
        <v>13</v>
      </c>
      <c r="M11" s="126">
        <f t="shared" si="1"/>
        <v>14978555</v>
      </c>
      <c r="P11" s="128"/>
      <c r="Q11" s="128"/>
      <c r="R11" s="128"/>
    </row>
    <row r="12" spans="1:19" ht="16.5" customHeight="1">
      <c r="A12" s="32"/>
      <c r="B12" s="32"/>
      <c r="C12" s="149" t="s">
        <v>93</v>
      </c>
      <c r="D12" s="543">
        <v>0</v>
      </c>
      <c r="E12" s="128">
        <v>0</v>
      </c>
      <c r="F12" s="543">
        <v>0</v>
      </c>
      <c r="G12" s="128">
        <v>0</v>
      </c>
      <c r="H12" s="543">
        <v>1</v>
      </c>
      <c r="I12" s="128">
        <v>1010010</v>
      </c>
      <c r="J12" s="543">
        <v>0</v>
      </c>
      <c r="K12" s="128">
        <v>0</v>
      </c>
      <c r="L12" s="543">
        <f t="shared" si="0"/>
        <v>1</v>
      </c>
      <c r="M12" s="543">
        <f t="shared" si="1"/>
        <v>1010010</v>
      </c>
      <c r="P12" s="130"/>
      <c r="Q12" s="130"/>
      <c r="R12" s="130"/>
    </row>
    <row r="13" spans="1:19" ht="16.5" customHeight="1">
      <c r="A13" s="32"/>
      <c r="B13" s="32"/>
      <c r="C13" s="81" t="s">
        <v>5</v>
      </c>
      <c r="D13" s="126">
        <v>1</v>
      </c>
      <c r="E13" s="126">
        <v>1564201</v>
      </c>
      <c r="F13" s="126">
        <v>7</v>
      </c>
      <c r="G13" s="126">
        <v>11410542</v>
      </c>
      <c r="H13" s="76">
        <v>6</v>
      </c>
      <c r="I13" s="76">
        <v>16606044</v>
      </c>
      <c r="J13" s="76">
        <v>0</v>
      </c>
      <c r="K13" s="76">
        <v>0</v>
      </c>
      <c r="L13" s="126">
        <f t="shared" si="0"/>
        <v>14</v>
      </c>
      <c r="M13" s="126">
        <f t="shared" si="1"/>
        <v>29580787</v>
      </c>
      <c r="P13" s="128"/>
      <c r="Q13" s="128"/>
      <c r="R13" s="128"/>
    </row>
    <row r="14" spans="1:19" s="38" customFormat="1" ht="16.5" customHeight="1">
      <c r="A14" s="32"/>
      <c r="B14" s="32"/>
      <c r="C14" s="149" t="s">
        <v>94</v>
      </c>
      <c r="D14" s="543">
        <v>0</v>
      </c>
      <c r="E14" s="128">
        <v>0</v>
      </c>
      <c r="F14" s="543">
        <v>5</v>
      </c>
      <c r="G14" s="128">
        <v>3094368</v>
      </c>
      <c r="H14" s="543">
        <v>0</v>
      </c>
      <c r="I14" s="128">
        <v>0</v>
      </c>
      <c r="J14" s="543">
        <v>0</v>
      </c>
      <c r="K14" s="128">
        <v>0</v>
      </c>
      <c r="L14" s="543">
        <f t="shared" si="0"/>
        <v>5</v>
      </c>
      <c r="M14" s="543">
        <f t="shared" si="1"/>
        <v>3094368</v>
      </c>
      <c r="P14" s="127"/>
      <c r="Q14" s="127"/>
      <c r="R14" s="127"/>
    </row>
    <row r="15" spans="1:19" s="32" customFormat="1" ht="16.5" customHeight="1">
      <c r="C15" s="81" t="s">
        <v>77</v>
      </c>
      <c r="D15" s="126">
        <v>0</v>
      </c>
      <c r="E15" s="126">
        <v>0</v>
      </c>
      <c r="F15" s="126">
        <v>2</v>
      </c>
      <c r="G15" s="126">
        <v>4734759</v>
      </c>
      <c r="H15" s="76">
        <v>0</v>
      </c>
      <c r="I15" s="76">
        <v>0</v>
      </c>
      <c r="J15" s="76">
        <v>0</v>
      </c>
      <c r="K15" s="76">
        <v>0</v>
      </c>
      <c r="L15" s="126">
        <f t="shared" si="0"/>
        <v>2</v>
      </c>
      <c r="M15" s="126">
        <f t="shared" si="1"/>
        <v>4734759</v>
      </c>
      <c r="P15" s="128"/>
      <c r="Q15" s="128"/>
      <c r="R15" s="128"/>
    </row>
    <row r="16" spans="1:19" s="38" customFormat="1" ht="16.5" customHeight="1">
      <c r="A16" s="32"/>
      <c r="B16" s="32"/>
      <c r="C16" s="149" t="s">
        <v>78</v>
      </c>
      <c r="D16" s="543">
        <v>2</v>
      </c>
      <c r="E16" s="128">
        <v>1104289</v>
      </c>
      <c r="F16" s="543">
        <v>15</v>
      </c>
      <c r="G16" s="128">
        <v>7842557</v>
      </c>
      <c r="H16" s="543">
        <v>8</v>
      </c>
      <c r="I16" s="128">
        <v>9254125</v>
      </c>
      <c r="J16" s="543">
        <v>0</v>
      </c>
      <c r="K16" s="128">
        <v>0</v>
      </c>
      <c r="L16" s="543">
        <f t="shared" si="0"/>
        <v>25</v>
      </c>
      <c r="M16" s="543">
        <f t="shared" si="1"/>
        <v>18200971</v>
      </c>
      <c r="P16" s="130"/>
      <c r="Q16" s="130"/>
      <c r="R16" s="130"/>
    </row>
    <row r="17" spans="1:18" s="38" customFormat="1" ht="16.5" customHeight="1">
      <c r="A17" s="32"/>
      <c r="B17" s="32"/>
      <c r="C17" s="81" t="s">
        <v>4</v>
      </c>
      <c r="D17" s="126">
        <v>0</v>
      </c>
      <c r="E17" s="126">
        <v>0</v>
      </c>
      <c r="F17" s="126">
        <v>2</v>
      </c>
      <c r="G17" s="126">
        <v>971885</v>
      </c>
      <c r="H17" s="76">
        <v>0</v>
      </c>
      <c r="I17" s="76">
        <v>0</v>
      </c>
      <c r="J17" s="76">
        <v>0</v>
      </c>
      <c r="K17" s="76">
        <v>0</v>
      </c>
      <c r="L17" s="126">
        <f t="shared" si="0"/>
        <v>2</v>
      </c>
      <c r="M17" s="126">
        <f t="shared" si="1"/>
        <v>971885</v>
      </c>
      <c r="P17" s="128"/>
      <c r="Q17" s="128"/>
      <c r="R17" s="128"/>
    </row>
    <row r="18" spans="1:18" ht="16.5" customHeight="1">
      <c r="C18" s="149" t="s">
        <v>6</v>
      </c>
      <c r="D18" s="543">
        <v>1</v>
      </c>
      <c r="E18" s="128">
        <v>431019</v>
      </c>
      <c r="F18" s="543">
        <v>2</v>
      </c>
      <c r="G18" s="128">
        <v>901122</v>
      </c>
      <c r="H18" s="543">
        <v>3</v>
      </c>
      <c r="I18" s="128">
        <v>5069930</v>
      </c>
      <c r="J18" s="543">
        <v>0</v>
      </c>
      <c r="K18" s="128">
        <v>0</v>
      </c>
      <c r="L18" s="543">
        <f t="shared" si="0"/>
        <v>6</v>
      </c>
      <c r="M18" s="543">
        <f t="shared" si="1"/>
        <v>6402071</v>
      </c>
      <c r="P18" s="128"/>
      <c r="Q18" s="128"/>
      <c r="R18" s="128"/>
    </row>
    <row r="19" spans="1:18" ht="16.5" customHeight="1">
      <c r="C19" s="81" t="s">
        <v>7</v>
      </c>
      <c r="D19" s="126">
        <v>18</v>
      </c>
      <c r="E19" s="126">
        <v>12759095</v>
      </c>
      <c r="F19" s="126">
        <v>2</v>
      </c>
      <c r="G19" s="126">
        <v>1311014</v>
      </c>
      <c r="H19" s="76">
        <v>38</v>
      </c>
      <c r="I19" s="76">
        <v>224597737</v>
      </c>
      <c r="J19" s="76">
        <v>0</v>
      </c>
      <c r="K19" s="76">
        <v>0</v>
      </c>
      <c r="L19" s="126">
        <f t="shared" si="0"/>
        <v>58</v>
      </c>
      <c r="M19" s="126">
        <f t="shared" si="1"/>
        <v>238667846</v>
      </c>
      <c r="P19" s="130"/>
      <c r="Q19" s="130"/>
      <c r="R19" s="130"/>
    </row>
    <row r="20" spans="1:18" ht="16.5" customHeight="1">
      <c r="C20" s="149" t="s">
        <v>0</v>
      </c>
      <c r="D20" s="543">
        <f>SUM(D6:D19)</f>
        <v>53</v>
      </c>
      <c r="E20" s="128">
        <f>SUM(E6:E19)</f>
        <v>66602909</v>
      </c>
      <c r="F20" s="543">
        <f>SUM(F6:F19)</f>
        <v>206</v>
      </c>
      <c r="G20" s="128">
        <f t="shared" ref="G20:K20" si="2">SUM(G6:G19)</f>
        <v>2077219053</v>
      </c>
      <c r="H20" s="543">
        <f t="shared" si="2"/>
        <v>429</v>
      </c>
      <c r="I20" s="128">
        <f t="shared" si="2"/>
        <v>641969764</v>
      </c>
      <c r="J20" s="543">
        <f t="shared" si="2"/>
        <v>3</v>
      </c>
      <c r="K20" s="128">
        <f t="shared" si="2"/>
        <v>5599959</v>
      </c>
      <c r="L20" s="543">
        <f t="shared" si="0"/>
        <v>691</v>
      </c>
      <c r="M20" s="543">
        <f t="shared" si="1"/>
        <v>2791391685</v>
      </c>
      <c r="P20" s="128"/>
      <c r="Q20" s="128"/>
      <c r="R20" s="128"/>
    </row>
    <row r="21" spans="1:18" ht="21.95" customHeight="1">
      <c r="C21" s="89"/>
      <c r="D21" s="89"/>
      <c r="E21" s="89"/>
      <c r="F21" s="89"/>
      <c r="G21" s="89"/>
      <c r="H21" s="57"/>
      <c r="I21" s="57"/>
      <c r="J21" s="57"/>
      <c r="K21" s="57"/>
      <c r="L21" s="89"/>
      <c r="M21" s="89"/>
    </row>
    <row r="24" spans="1:18" ht="21.95" customHeight="1">
      <c r="I24" s="47"/>
    </row>
  </sheetData>
  <mergeCells count="7">
    <mergeCell ref="L4:M4"/>
    <mergeCell ref="C4:C5"/>
    <mergeCell ref="J4:K4"/>
    <mergeCell ref="C2:J2"/>
    <mergeCell ref="D4:E4"/>
    <mergeCell ref="F4:G4"/>
    <mergeCell ref="H4:I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16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rightToLeft="1" view="pageBreakPreview" topLeftCell="A4" zoomScale="90" zoomScaleSheetLayoutView="90" workbookViewId="0">
      <selection activeCell="P19" sqref="P19"/>
    </sheetView>
  </sheetViews>
  <sheetFormatPr defaultRowHeight="21.95" customHeight="1"/>
  <cols>
    <col min="1" max="1" width="27.85546875" style="78" customWidth="1"/>
    <col min="2" max="2" width="8.42578125" style="78" customWidth="1"/>
    <col min="3" max="3" width="14" style="78" customWidth="1"/>
    <col min="4" max="4" width="9.85546875" customWidth="1"/>
    <col min="5" max="5" width="16" bestFit="1" customWidth="1"/>
    <col min="6" max="6" width="5" hidden="1" customWidth="1"/>
    <col min="7" max="7" width="5.140625" hidden="1" customWidth="1"/>
    <col min="8" max="8" width="10.140625" hidden="1" customWidth="1"/>
    <col min="9" max="9" width="2.28515625" hidden="1" customWidth="1"/>
    <col min="10" max="10" width="7.5703125" customWidth="1"/>
    <col min="11" max="11" width="13.42578125" customWidth="1"/>
    <col min="12" max="12" width="7.7109375" customWidth="1"/>
    <col min="13" max="13" width="12.85546875" customWidth="1"/>
    <col min="14" max="14" width="8.42578125" customWidth="1"/>
    <col min="15" max="15" width="16" bestFit="1" customWidth="1"/>
    <col min="23" max="23" width="12" bestFit="1" customWidth="1"/>
  </cols>
  <sheetData>
    <row r="1" spans="1:16" ht="27.75" customHeight="1"/>
    <row r="2" spans="1:16" ht="21.95" customHeight="1" thickBot="1">
      <c r="A2" s="544" t="s">
        <v>204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</row>
    <row r="3" spans="1:16" ht="21.95" customHeight="1" thickTop="1" thickBot="1">
      <c r="A3" s="592" t="s">
        <v>59</v>
      </c>
      <c r="B3" s="592"/>
      <c r="C3" s="592"/>
      <c r="D3" s="592"/>
      <c r="E3" s="68"/>
      <c r="F3" s="68"/>
      <c r="G3" s="93"/>
      <c r="H3" s="68"/>
      <c r="I3" s="68"/>
      <c r="J3" s="68"/>
      <c r="K3" s="68"/>
      <c r="L3" s="68"/>
      <c r="M3" s="68"/>
      <c r="N3" s="593" t="s">
        <v>61</v>
      </c>
      <c r="O3" s="593"/>
    </row>
    <row r="4" spans="1:16" ht="21.95" customHeight="1" thickTop="1">
      <c r="A4" s="572" t="s">
        <v>14</v>
      </c>
      <c r="B4" s="586" t="s">
        <v>170</v>
      </c>
      <c r="C4" s="586"/>
      <c r="D4" s="571" t="s">
        <v>119</v>
      </c>
      <c r="E4" s="571"/>
      <c r="F4" s="362"/>
      <c r="G4" s="362"/>
      <c r="H4" s="362"/>
      <c r="I4" s="362"/>
      <c r="J4" s="569" t="s">
        <v>148</v>
      </c>
      <c r="K4" s="569"/>
      <c r="L4" s="569" t="s">
        <v>172</v>
      </c>
      <c r="M4" s="569"/>
      <c r="N4" s="571" t="s">
        <v>108</v>
      </c>
      <c r="O4" s="571"/>
    </row>
    <row r="5" spans="1:16" ht="21.95" customHeight="1" thickBot="1">
      <c r="A5" s="573"/>
      <c r="B5" s="314" t="s">
        <v>9</v>
      </c>
      <c r="C5" s="314" t="s">
        <v>10</v>
      </c>
      <c r="D5" s="314" t="s">
        <v>9</v>
      </c>
      <c r="E5" s="314" t="s">
        <v>10</v>
      </c>
      <c r="F5" s="362"/>
      <c r="G5" s="362"/>
      <c r="H5" s="362"/>
      <c r="I5" s="362"/>
      <c r="J5" s="314" t="s">
        <v>9</v>
      </c>
      <c r="K5" s="314"/>
      <c r="L5" s="314"/>
      <c r="M5" s="314" t="s">
        <v>10</v>
      </c>
      <c r="N5" s="314" t="s">
        <v>9</v>
      </c>
      <c r="O5" s="314" t="s">
        <v>10</v>
      </c>
    </row>
    <row r="6" spans="1:16" ht="21.95" customHeight="1">
      <c r="A6" s="149" t="s">
        <v>95</v>
      </c>
      <c r="B6" s="297">
        <v>0</v>
      </c>
      <c r="C6" s="297">
        <v>0</v>
      </c>
      <c r="D6" s="297">
        <v>2</v>
      </c>
      <c r="E6" s="128">
        <v>1178600</v>
      </c>
      <c r="F6" s="297">
        <v>2</v>
      </c>
      <c r="G6" s="297">
        <v>1420750</v>
      </c>
      <c r="H6" s="297">
        <v>0</v>
      </c>
      <c r="I6" s="297">
        <v>0</v>
      </c>
      <c r="J6" s="297">
        <v>2</v>
      </c>
      <c r="K6" s="128">
        <v>1420750</v>
      </c>
      <c r="L6" s="297">
        <v>0</v>
      </c>
      <c r="M6" s="297">
        <v>0</v>
      </c>
      <c r="N6" s="297">
        <f t="shared" ref="N6:N23" si="0">D6+B6+J6</f>
        <v>4</v>
      </c>
      <c r="O6" s="128">
        <f t="shared" ref="O6:O23" si="1">E6+C6+K6</f>
        <v>2599350</v>
      </c>
      <c r="P6" s="15"/>
    </row>
    <row r="7" spans="1:16" ht="16.5" customHeight="1">
      <c r="A7" s="363" t="s">
        <v>37</v>
      </c>
      <c r="B7" s="130">
        <v>21</v>
      </c>
      <c r="C7" s="130">
        <v>22966693</v>
      </c>
      <c r="D7" s="130">
        <v>23</v>
      </c>
      <c r="E7" s="130">
        <v>71313120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0">
        <v>0</v>
      </c>
      <c r="L7" s="130">
        <v>0</v>
      </c>
      <c r="M7" s="130">
        <v>0</v>
      </c>
      <c r="N7" s="130">
        <f t="shared" si="0"/>
        <v>44</v>
      </c>
      <c r="O7" s="130">
        <f t="shared" si="1"/>
        <v>94279813</v>
      </c>
      <c r="P7" s="15"/>
    </row>
    <row r="8" spans="1:16" s="162" customFormat="1" ht="16.5" customHeight="1">
      <c r="A8" s="149" t="s">
        <v>18</v>
      </c>
      <c r="B8" s="297">
        <v>1</v>
      </c>
      <c r="C8" s="128">
        <v>128115</v>
      </c>
      <c r="D8" s="297">
        <v>5</v>
      </c>
      <c r="E8" s="128">
        <v>6577821</v>
      </c>
      <c r="F8" s="297">
        <v>0</v>
      </c>
      <c r="G8" s="297">
        <v>0</v>
      </c>
      <c r="H8" s="297">
        <v>0</v>
      </c>
      <c r="I8" s="297">
        <v>0</v>
      </c>
      <c r="J8" s="297">
        <v>0</v>
      </c>
      <c r="K8" s="128">
        <v>0</v>
      </c>
      <c r="L8" s="297">
        <v>0</v>
      </c>
      <c r="M8" s="297">
        <v>0</v>
      </c>
      <c r="N8" s="297">
        <f t="shared" si="0"/>
        <v>6</v>
      </c>
      <c r="O8" s="128">
        <f t="shared" si="1"/>
        <v>6705936</v>
      </c>
      <c r="P8" s="15"/>
    </row>
    <row r="9" spans="1:16" s="15" customFormat="1" ht="16.5" customHeight="1">
      <c r="A9" s="363" t="s">
        <v>19</v>
      </c>
      <c r="B9" s="130">
        <v>0</v>
      </c>
      <c r="C9" s="130">
        <v>0</v>
      </c>
      <c r="D9" s="130">
        <v>6</v>
      </c>
      <c r="E9" s="130">
        <v>1116110404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f t="shared" si="0"/>
        <v>6</v>
      </c>
      <c r="O9" s="130">
        <f t="shared" si="1"/>
        <v>1116110404</v>
      </c>
    </row>
    <row r="10" spans="1:16" s="162" customFormat="1" ht="16.5" customHeight="1">
      <c r="A10" s="149" t="s">
        <v>116</v>
      </c>
      <c r="B10" s="297">
        <v>0</v>
      </c>
      <c r="C10" s="297">
        <v>0</v>
      </c>
      <c r="D10" s="297">
        <v>1</v>
      </c>
      <c r="E10" s="128">
        <v>296295</v>
      </c>
      <c r="F10" s="297">
        <v>1</v>
      </c>
      <c r="G10" s="297">
        <v>1292099</v>
      </c>
      <c r="H10" s="297">
        <v>0</v>
      </c>
      <c r="I10" s="297">
        <v>0</v>
      </c>
      <c r="J10" s="297">
        <v>1</v>
      </c>
      <c r="K10" s="128">
        <v>1292099</v>
      </c>
      <c r="L10" s="297">
        <v>0</v>
      </c>
      <c r="M10" s="297">
        <v>0</v>
      </c>
      <c r="N10" s="297">
        <f t="shared" si="0"/>
        <v>2</v>
      </c>
      <c r="O10" s="128">
        <f t="shared" si="1"/>
        <v>1588394</v>
      </c>
      <c r="P10" s="15"/>
    </row>
    <row r="11" spans="1:16" s="15" customFormat="1" ht="16.5" customHeight="1">
      <c r="A11" s="363" t="s">
        <v>21</v>
      </c>
      <c r="B11" s="130">
        <v>1</v>
      </c>
      <c r="C11" s="130">
        <v>2824205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f t="shared" si="0"/>
        <v>1</v>
      </c>
      <c r="O11" s="130">
        <f t="shared" si="1"/>
        <v>2824205</v>
      </c>
    </row>
    <row r="12" spans="1:16" s="162" customFormat="1" ht="16.5" customHeight="1">
      <c r="A12" s="149" t="s">
        <v>27</v>
      </c>
      <c r="B12" s="297">
        <v>1</v>
      </c>
      <c r="C12" s="297">
        <v>42960</v>
      </c>
      <c r="D12" s="297">
        <v>63</v>
      </c>
      <c r="E12" s="128">
        <v>655434405</v>
      </c>
      <c r="F12" s="297">
        <v>1</v>
      </c>
      <c r="G12" s="297">
        <v>7983075</v>
      </c>
      <c r="H12" s="297">
        <v>0</v>
      </c>
      <c r="I12" s="297">
        <v>0</v>
      </c>
      <c r="J12" s="297">
        <v>1</v>
      </c>
      <c r="K12" s="128">
        <v>7983075</v>
      </c>
      <c r="L12" s="297">
        <v>0</v>
      </c>
      <c r="M12" s="297">
        <v>0</v>
      </c>
      <c r="N12" s="297">
        <f t="shared" si="0"/>
        <v>65</v>
      </c>
      <c r="O12" s="128">
        <f t="shared" si="1"/>
        <v>663460440</v>
      </c>
      <c r="P12" s="15"/>
    </row>
    <row r="13" spans="1:16" s="15" customFormat="1" ht="16.5" customHeight="1">
      <c r="A13" s="363" t="s">
        <v>153</v>
      </c>
      <c r="B13" s="130">
        <v>0</v>
      </c>
      <c r="C13" s="130">
        <v>0</v>
      </c>
      <c r="D13" s="130">
        <v>2</v>
      </c>
      <c r="E13" s="130">
        <v>1231592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  <c r="L13" s="130">
        <v>0</v>
      </c>
      <c r="M13" s="130">
        <v>0</v>
      </c>
      <c r="N13" s="130">
        <f t="shared" si="0"/>
        <v>2</v>
      </c>
      <c r="O13" s="130">
        <f t="shared" si="1"/>
        <v>1231592</v>
      </c>
    </row>
    <row r="14" spans="1:16" s="162" customFormat="1" ht="16.5" customHeight="1">
      <c r="A14" s="149" t="s">
        <v>56</v>
      </c>
      <c r="B14" s="297">
        <v>1</v>
      </c>
      <c r="C14" s="128">
        <v>1564201</v>
      </c>
      <c r="D14" s="297">
        <v>19</v>
      </c>
      <c r="E14" s="128">
        <v>25652586</v>
      </c>
      <c r="F14" s="297">
        <v>3</v>
      </c>
      <c r="G14" s="297">
        <v>1606689</v>
      </c>
      <c r="H14" s="297">
        <v>0</v>
      </c>
      <c r="I14" s="297">
        <v>0</v>
      </c>
      <c r="J14" s="297">
        <v>3</v>
      </c>
      <c r="K14" s="128">
        <v>1606689</v>
      </c>
      <c r="L14" s="297">
        <v>0</v>
      </c>
      <c r="M14" s="297">
        <v>0</v>
      </c>
      <c r="N14" s="297">
        <f t="shared" si="0"/>
        <v>23</v>
      </c>
      <c r="O14" s="128">
        <f t="shared" si="1"/>
        <v>28823476</v>
      </c>
      <c r="P14" s="15"/>
    </row>
    <row r="15" spans="1:16" s="15" customFormat="1" ht="16.5" customHeight="1">
      <c r="A15" s="363" t="s">
        <v>22</v>
      </c>
      <c r="B15" s="130">
        <v>0</v>
      </c>
      <c r="C15" s="130">
        <v>0</v>
      </c>
      <c r="D15" s="130">
        <v>1</v>
      </c>
      <c r="E15" s="130">
        <v>1015338</v>
      </c>
      <c r="F15" s="130">
        <v>5</v>
      </c>
      <c r="G15" s="130">
        <v>2833329</v>
      </c>
      <c r="H15" s="130">
        <v>0</v>
      </c>
      <c r="I15" s="130">
        <v>0</v>
      </c>
      <c r="J15" s="130">
        <v>5</v>
      </c>
      <c r="K15" s="130">
        <v>2833329</v>
      </c>
      <c r="L15" s="130">
        <v>0</v>
      </c>
      <c r="M15" s="130">
        <v>0</v>
      </c>
      <c r="N15" s="130">
        <f t="shared" si="0"/>
        <v>6</v>
      </c>
      <c r="O15" s="130">
        <f t="shared" si="1"/>
        <v>3848667</v>
      </c>
    </row>
    <row r="16" spans="1:16" s="162" customFormat="1" ht="16.5" customHeight="1">
      <c r="A16" s="149" t="s">
        <v>154</v>
      </c>
      <c r="B16" s="297">
        <v>0</v>
      </c>
      <c r="C16" s="297">
        <v>0</v>
      </c>
      <c r="D16" s="297">
        <v>4</v>
      </c>
      <c r="E16" s="128">
        <v>742565</v>
      </c>
      <c r="F16" s="297">
        <v>0</v>
      </c>
      <c r="G16" s="297">
        <v>0</v>
      </c>
      <c r="H16" s="297">
        <v>0</v>
      </c>
      <c r="I16" s="297">
        <v>0</v>
      </c>
      <c r="J16" s="297">
        <v>0</v>
      </c>
      <c r="K16" s="128">
        <v>0</v>
      </c>
      <c r="L16" s="297">
        <v>0</v>
      </c>
      <c r="M16" s="297">
        <v>0</v>
      </c>
      <c r="N16" s="297">
        <f t="shared" si="0"/>
        <v>4</v>
      </c>
      <c r="O16" s="128">
        <f t="shared" si="1"/>
        <v>742565</v>
      </c>
      <c r="P16" s="15"/>
    </row>
    <row r="17" spans="1:23" s="15" customFormat="1" ht="16.5" customHeight="1">
      <c r="A17" s="363" t="s">
        <v>23</v>
      </c>
      <c r="B17" s="130">
        <v>0</v>
      </c>
      <c r="C17" s="130">
        <v>0</v>
      </c>
      <c r="D17" s="130">
        <v>1</v>
      </c>
      <c r="E17" s="130">
        <v>472250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  <c r="N17" s="130">
        <f t="shared" si="0"/>
        <v>1</v>
      </c>
      <c r="O17" s="130">
        <f t="shared" si="1"/>
        <v>472250</v>
      </c>
    </row>
    <row r="18" spans="1:23" s="162" customFormat="1" ht="16.5" customHeight="1">
      <c r="A18" s="149" t="s">
        <v>79</v>
      </c>
      <c r="B18" s="297">
        <v>0</v>
      </c>
      <c r="C18" s="297">
        <v>0</v>
      </c>
      <c r="D18" s="297">
        <v>1</v>
      </c>
      <c r="E18" s="128">
        <v>5597925</v>
      </c>
      <c r="F18" s="297">
        <v>0</v>
      </c>
      <c r="G18" s="297">
        <v>0</v>
      </c>
      <c r="H18" s="297">
        <v>0</v>
      </c>
      <c r="I18" s="297">
        <v>0</v>
      </c>
      <c r="J18" s="297">
        <v>0</v>
      </c>
      <c r="K18" s="128">
        <v>0</v>
      </c>
      <c r="L18" s="297">
        <v>0</v>
      </c>
      <c r="M18" s="297">
        <v>0</v>
      </c>
      <c r="N18" s="297">
        <f t="shared" si="0"/>
        <v>1</v>
      </c>
      <c r="O18" s="128">
        <f t="shared" si="1"/>
        <v>5597925</v>
      </c>
      <c r="P18" s="15"/>
    </row>
    <row r="19" spans="1:23" ht="16.5" customHeight="1">
      <c r="A19" s="363" t="s">
        <v>25</v>
      </c>
      <c r="B19" s="130">
        <v>27</v>
      </c>
      <c r="C19" s="130">
        <v>38654485</v>
      </c>
      <c r="D19" s="130">
        <v>57</v>
      </c>
      <c r="E19" s="130">
        <v>81005447</v>
      </c>
      <c r="F19" s="130">
        <v>384</v>
      </c>
      <c r="G19" s="130">
        <v>612766212</v>
      </c>
      <c r="H19" s="130">
        <v>0</v>
      </c>
      <c r="I19" s="130">
        <v>0</v>
      </c>
      <c r="J19" s="130">
        <v>384</v>
      </c>
      <c r="K19" s="130">
        <v>612766212</v>
      </c>
      <c r="L19" s="130">
        <v>3</v>
      </c>
      <c r="M19" s="130">
        <v>5599959</v>
      </c>
      <c r="N19" s="130">
        <v>471</v>
      </c>
      <c r="O19" s="130">
        <v>738026103</v>
      </c>
      <c r="P19" s="15"/>
    </row>
    <row r="20" spans="1:23" ht="16.5" customHeight="1">
      <c r="A20" s="149" t="s">
        <v>24</v>
      </c>
      <c r="B20" s="297">
        <v>0</v>
      </c>
      <c r="C20" s="297">
        <v>0</v>
      </c>
      <c r="D20" s="297">
        <v>12</v>
      </c>
      <c r="E20" s="128">
        <v>27930677</v>
      </c>
      <c r="F20" s="297">
        <v>0</v>
      </c>
      <c r="G20" s="297">
        <v>0</v>
      </c>
      <c r="H20" s="297">
        <v>0</v>
      </c>
      <c r="I20" s="297">
        <v>0</v>
      </c>
      <c r="J20" s="297">
        <v>0</v>
      </c>
      <c r="K20" s="128">
        <v>0</v>
      </c>
      <c r="L20" s="297">
        <v>0</v>
      </c>
      <c r="M20" s="297">
        <v>0</v>
      </c>
      <c r="N20" s="297">
        <f t="shared" si="0"/>
        <v>12</v>
      </c>
      <c r="O20" s="128">
        <f t="shared" si="1"/>
        <v>27930677</v>
      </c>
      <c r="P20" s="15"/>
    </row>
    <row r="21" spans="1:23" ht="16.5" customHeight="1">
      <c r="A21" s="363" t="s">
        <v>80</v>
      </c>
      <c r="B21" s="130">
        <v>0</v>
      </c>
      <c r="C21" s="130">
        <v>0</v>
      </c>
      <c r="D21" s="130">
        <v>0</v>
      </c>
      <c r="E21" s="130">
        <v>0</v>
      </c>
      <c r="F21" s="130">
        <v>1</v>
      </c>
      <c r="G21" s="130">
        <v>871555</v>
      </c>
      <c r="H21" s="130">
        <v>0</v>
      </c>
      <c r="I21" s="130">
        <v>0</v>
      </c>
      <c r="J21" s="130">
        <v>1</v>
      </c>
      <c r="K21" s="130">
        <v>871555</v>
      </c>
      <c r="L21" s="130">
        <v>0</v>
      </c>
      <c r="M21" s="130">
        <v>0</v>
      </c>
      <c r="N21" s="130">
        <f t="shared" si="0"/>
        <v>1</v>
      </c>
      <c r="O21" s="130">
        <f t="shared" si="1"/>
        <v>871555</v>
      </c>
    </row>
    <row r="22" spans="1:23" ht="16.5" customHeight="1">
      <c r="A22" s="149" t="s">
        <v>81</v>
      </c>
      <c r="B22" s="297">
        <v>0</v>
      </c>
      <c r="C22" s="297">
        <v>0</v>
      </c>
      <c r="D22" s="297">
        <v>7</v>
      </c>
      <c r="E22" s="128">
        <v>2871531</v>
      </c>
      <c r="F22" s="297">
        <v>0</v>
      </c>
      <c r="G22" s="297">
        <v>0</v>
      </c>
      <c r="H22" s="297">
        <v>0</v>
      </c>
      <c r="I22" s="297">
        <v>0</v>
      </c>
      <c r="J22" s="297">
        <v>0</v>
      </c>
      <c r="K22" s="128">
        <v>0</v>
      </c>
      <c r="L22" s="297">
        <v>0</v>
      </c>
      <c r="M22" s="297">
        <v>0</v>
      </c>
      <c r="N22" s="297">
        <f t="shared" si="0"/>
        <v>7</v>
      </c>
      <c r="O22" s="128">
        <f t="shared" si="1"/>
        <v>2871531</v>
      </c>
      <c r="W22" s="8"/>
    </row>
    <row r="23" spans="1:23" s="15" customFormat="1" ht="16.5" customHeight="1" thickBot="1">
      <c r="A23" s="458" t="s">
        <v>173</v>
      </c>
      <c r="B23" s="449">
        <v>1</v>
      </c>
      <c r="C23" s="449">
        <v>422250</v>
      </c>
      <c r="D23" s="449">
        <v>2</v>
      </c>
      <c r="E23" s="449">
        <v>79788497</v>
      </c>
      <c r="F23" s="449">
        <v>32</v>
      </c>
      <c r="G23" s="449">
        <v>13196055</v>
      </c>
      <c r="H23" s="449">
        <v>0</v>
      </c>
      <c r="I23" s="449">
        <v>0</v>
      </c>
      <c r="J23" s="449">
        <v>32</v>
      </c>
      <c r="K23" s="449">
        <v>13196055</v>
      </c>
      <c r="L23" s="449">
        <v>0</v>
      </c>
      <c r="M23" s="449">
        <v>0</v>
      </c>
      <c r="N23" s="449">
        <f t="shared" si="0"/>
        <v>35</v>
      </c>
      <c r="O23" s="449">
        <f t="shared" si="1"/>
        <v>93406802</v>
      </c>
      <c r="W23" s="163"/>
    </row>
    <row r="24" spans="1:23" ht="15" customHeight="1" thickBot="1">
      <c r="A24" s="457" t="s">
        <v>0</v>
      </c>
      <c r="B24" s="427">
        <f>SUM(B6:B23)</f>
        <v>53</v>
      </c>
      <c r="C24" s="429">
        <f>SUM(C6:C23)</f>
        <v>66602909</v>
      </c>
      <c r="D24" s="427">
        <f>SUM(D6:D23)</f>
        <v>206</v>
      </c>
      <c r="E24" s="429">
        <f>SUM(E6:E23)</f>
        <v>2077219053</v>
      </c>
      <c r="F24" s="427"/>
      <c r="G24" s="427"/>
      <c r="H24" s="427"/>
      <c r="I24" s="427"/>
      <c r="J24" s="427">
        <f>SUM(J6:J23)</f>
        <v>429</v>
      </c>
      <c r="K24" s="429">
        <f>SUM(K6:K23)</f>
        <v>641969764</v>
      </c>
      <c r="L24" s="427">
        <f>SUM(L6:L23)</f>
        <v>3</v>
      </c>
      <c r="M24" s="429">
        <f>SUM(M6:M23)</f>
        <v>5599959</v>
      </c>
      <c r="N24" s="427">
        <f>SUM(N6:N23)</f>
        <v>691</v>
      </c>
      <c r="O24" s="429">
        <f>E24+C24+K24+M24</f>
        <v>2791391685</v>
      </c>
    </row>
    <row r="25" spans="1:23" s="5" customFormat="1" ht="24" customHeight="1" thickTop="1">
      <c r="A25" s="119"/>
      <c r="B25" s="119"/>
      <c r="C25" s="119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spans="1:23" s="5" customFormat="1" ht="21.95" customHeight="1">
      <c r="A26" s="591"/>
      <c r="B26" s="591"/>
      <c r="C26" s="591"/>
      <c r="D26" s="591"/>
      <c r="E26" s="591"/>
    </row>
  </sheetData>
  <mergeCells count="10">
    <mergeCell ref="A2:O2"/>
    <mergeCell ref="A26:E26"/>
    <mergeCell ref="A3:D3"/>
    <mergeCell ref="N3:O3"/>
    <mergeCell ref="D4:E4"/>
    <mergeCell ref="B4:C4"/>
    <mergeCell ref="N4:O4"/>
    <mergeCell ref="A4:A5"/>
    <mergeCell ref="J4:K4"/>
    <mergeCell ref="L4:M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1" orientation="landscape" r:id="rId1"/>
  <headerFooter>
    <oddFooter>&amp;C&amp;14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29"/>
  <sheetViews>
    <sheetView rightToLeft="1" workbookViewId="0">
      <selection activeCell="I25" sqref="I25"/>
    </sheetView>
  </sheetViews>
  <sheetFormatPr defaultRowHeight="12.75"/>
  <cols>
    <col min="1" max="1" width="5.42578125" customWidth="1"/>
    <col min="2" max="2" width="27.140625" customWidth="1"/>
    <col min="3" max="3" width="6" customWidth="1"/>
    <col min="4" max="4" width="14.5703125" customWidth="1"/>
    <col min="5" max="5" width="6.140625" customWidth="1"/>
    <col min="6" max="6" width="10.7109375" customWidth="1"/>
    <col min="7" max="7" width="6.28515625" customWidth="1"/>
    <col min="8" max="8" width="12.85546875" customWidth="1"/>
    <col min="9" max="9" width="6.140625" customWidth="1"/>
    <col min="10" max="10" width="11.5703125" customWidth="1"/>
    <col min="11" max="11" width="7.5703125" customWidth="1"/>
    <col min="12" max="12" width="14.140625" customWidth="1"/>
  </cols>
  <sheetData>
    <row r="7" spans="1:20" ht="18">
      <c r="B7" s="544" t="s">
        <v>197</v>
      </c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"/>
      <c r="N7" s="5"/>
    </row>
    <row r="8" spans="1:20" ht="16.5" thickBot="1">
      <c r="B8" s="594" t="s">
        <v>73</v>
      </c>
      <c r="C8" s="594"/>
      <c r="D8" s="66"/>
      <c r="E8" s="66"/>
      <c r="F8" s="66"/>
      <c r="G8" s="66"/>
      <c r="H8" s="66"/>
      <c r="I8" s="599"/>
      <c r="J8" s="599"/>
      <c r="K8" s="595" t="s">
        <v>87</v>
      </c>
      <c r="L8" s="595"/>
    </row>
    <row r="9" spans="1:20" ht="32.25" thickTop="1">
      <c r="B9" s="596" t="s">
        <v>14</v>
      </c>
      <c r="C9" s="598" t="s">
        <v>205</v>
      </c>
      <c r="D9" s="598"/>
      <c r="E9" s="551" t="s">
        <v>119</v>
      </c>
      <c r="F9" s="551"/>
      <c r="G9" s="598" t="s">
        <v>124</v>
      </c>
      <c r="H9" s="598"/>
      <c r="I9" s="598" t="s">
        <v>172</v>
      </c>
      <c r="J9" s="598"/>
      <c r="K9" s="380" t="s">
        <v>0</v>
      </c>
      <c r="L9" s="380"/>
      <c r="T9" s="67"/>
    </row>
    <row r="10" spans="1:20" ht="16.5" thickBot="1">
      <c r="B10" s="597"/>
      <c r="C10" s="397" t="s">
        <v>9</v>
      </c>
      <c r="D10" s="397" t="s">
        <v>10</v>
      </c>
      <c r="E10" s="397" t="s">
        <v>9</v>
      </c>
      <c r="F10" s="397" t="s">
        <v>10</v>
      </c>
      <c r="G10" s="397" t="s">
        <v>117</v>
      </c>
      <c r="H10" s="397" t="s">
        <v>123</v>
      </c>
      <c r="I10" s="397" t="s">
        <v>9</v>
      </c>
      <c r="J10" s="397" t="s">
        <v>10</v>
      </c>
      <c r="K10" s="397" t="s">
        <v>9</v>
      </c>
      <c r="L10" s="397" t="s">
        <v>10</v>
      </c>
      <c r="T10" s="67"/>
    </row>
    <row r="11" spans="1:20" ht="16.5" thickTop="1">
      <c r="B11" s="132" t="s">
        <v>95</v>
      </c>
      <c r="C11" s="398">
        <v>0</v>
      </c>
      <c r="D11" s="310">
        <v>0</v>
      </c>
      <c r="E11" s="274">
        <v>0</v>
      </c>
      <c r="F11" s="274">
        <v>0</v>
      </c>
      <c r="G11" s="398">
        <v>2</v>
      </c>
      <c r="H11" s="274">
        <v>1420750</v>
      </c>
      <c r="I11" s="398">
        <v>0</v>
      </c>
      <c r="J11" s="398">
        <v>0</v>
      </c>
      <c r="K11" s="179">
        <f>SUM(C11,E11,G11,I11)</f>
        <v>2</v>
      </c>
      <c r="L11" s="179">
        <f>SUM(D11,F11,H11,J11)</f>
        <v>1420750</v>
      </c>
      <c r="T11" s="67"/>
    </row>
    <row r="12" spans="1:20" ht="15.75">
      <c r="B12" s="312" t="s">
        <v>20</v>
      </c>
      <c r="C12" s="399">
        <v>0</v>
      </c>
      <c r="D12" s="402">
        <v>0</v>
      </c>
      <c r="E12" s="399">
        <v>0</v>
      </c>
      <c r="F12" s="399">
        <v>0</v>
      </c>
      <c r="G12" s="399">
        <v>1</v>
      </c>
      <c r="H12" s="155">
        <v>1292099</v>
      </c>
      <c r="I12" s="399">
        <v>0</v>
      </c>
      <c r="J12" s="399">
        <v>0</v>
      </c>
      <c r="K12" s="155">
        <f t="shared" ref="K12:K18" si="0">SUM(C12,E12,G12,I12)</f>
        <v>1</v>
      </c>
      <c r="L12" s="155">
        <f t="shared" ref="L12:L18" si="1">SUM(D12,F12,H12,J12)</f>
        <v>1292099</v>
      </c>
      <c r="T12" s="67"/>
    </row>
    <row r="13" spans="1:20" ht="15.75">
      <c r="B13" s="132" t="s">
        <v>27</v>
      </c>
      <c r="C13" s="274">
        <v>4</v>
      </c>
      <c r="D13" s="310">
        <v>103703040</v>
      </c>
      <c r="E13" s="274">
        <v>0</v>
      </c>
      <c r="F13" s="274">
        <v>0</v>
      </c>
      <c r="G13" s="274">
        <v>0</v>
      </c>
      <c r="H13" s="274">
        <v>0</v>
      </c>
      <c r="I13" s="274">
        <v>0</v>
      </c>
      <c r="J13" s="274">
        <v>0</v>
      </c>
      <c r="K13" s="120">
        <f t="shared" si="0"/>
        <v>4</v>
      </c>
      <c r="L13" s="120">
        <f t="shared" si="1"/>
        <v>103703040</v>
      </c>
      <c r="P13" s="5"/>
      <c r="T13" s="67"/>
    </row>
    <row r="14" spans="1:20" s="15" customFormat="1" ht="20.25" customHeight="1">
      <c r="B14" s="312" t="s">
        <v>56</v>
      </c>
      <c r="C14" s="399">
        <v>1</v>
      </c>
      <c r="D14" s="155">
        <v>2240000</v>
      </c>
      <c r="E14" s="399">
        <v>0</v>
      </c>
      <c r="F14" s="399">
        <v>0</v>
      </c>
      <c r="G14" s="399">
        <v>0</v>
      </c>
      <c r="H14" s="399">
        <v>0</v>
      </c>
      <c r="I14" s="399">
        <v>0</v>
      </c>
      <c r="J14" s="399">
        <v>0</v>
      </c>
      <c r="K14" s="155">
        <f t="shared" si="0"/>
        <v>1</v>
      </c>
      <c r="L14" s="155">
        <f t="shared" si="1"/>
        <v>2240000</v>
      </c>
      <c r="T14" s="180"/>
    </row>
    <row r="15" spans="1:20" s="15" customFormat="1" ht="15.75">
      <c r="B15" s="132" t="s">
        <v>22</v>
      </c>
      <c r="C15" s="274">
        <v>0</v>
      </c>
      <c r="D15" s="310">
        <v>0</v>
      </c>
      <c r="E15" s="274">
        <v>0</v>
      </c>
      <c r="F15" s="274">
        <v>0</v>
      </c>
      <c r="G15" s="274">
        <v>2</v>
      </c>
      <c r="H15" s="274">
        <v>197792</v>
      </c>
      <c r="I15" s="400">
        <v>0</v>
      </c>
      <c r="J15" s="274">
        <v>0</v>
      </c>
      <c r="K15" s="120">
        <f t="shared" si="0"/>
        <v>2</v>
      </c>
      <c r="L15" s="120">
        <f t="shared" si="1"/>
        <v>197792</v>
      </c>
      <c r="T15" s="180"/>
    </row>
    <row r="16" spans="1:20" ht="15.75">
      <c r="A16" s="5"/>
      <c r="B16" s="312" t="s">
        <v>25</v>
      </c>
      <c r="C16" s="455">
        <v>1</v>
      </c>
      <c r="D16" s="155">
        <v>435600</v>
      </c>
      <c r="E16" s="455">
        <v>0</v>
      </c>
      <c r="F16" s="455">
        <v>0</v>
      </c>
      <c r="G16" s="455">
        <v>4</v>
      </c>
      <c r="H16" s="155">
        <v>5279175</v>
      </c>
      <c r="I16" s="455">
        <v>3</v>
      </c>
      <c r="J16" s="155">
        <v>5599959</v>
      </c>
      <c r="K16" s="155">
        <f t="shared" si="0"/>
        <v>8</v>
      </c>
      <c r="L16" s="155">
        <f t="shared" si="1"/>
        <v>11314734</v>
      </c>
      <c r="T16" s="67"/>
    </row>
    <row r="17" spans="1:16" ht="16.5" thickBot="1">
      <c r="A17" s="5"/>
      <c r="B17" s="285" t="s">
        <v>26</v>
      </c>
      <c r="C17" s="450">
        <v>2</v>
      </c>
      <c r="D17" s="454">
        <v>79788497</v>
      </c>
      <c r="E17" s="450">
        <v>1</v>
      </c>
      <c r="F17" s="450">
        <v>422250</v>
      </c>
      <c r="G17" s="450">
        <v>30</v>
      </c>
      <c r="H17" s="450">
        <v>7208623</v>
      </c>
      <c r="I17" s="450">
        <v>0</v>
      </c>
      <c r="J17" s="450">
        <v>0</v>
      </c>
      <c r="K17" s="624">
        <f t="shared" si="0"/>
        <v>33</v>
      </c>
      <c r="L17" s="624">
        <f t="shared" si="1"/>
        <v>87419370</v>
      </c>
    </row>
    <row r="18" spans="1:16" ht="16.5" customHeight="1" thickBot="1">
      <c r="A18" s="166"/>
      <c r="B18" s="401" t="s">
        <v>0</v>
      </c>
      <c r="C18" s="456">
        <f>SUM(C11:C17)</f>
        <v>8</v>
      </c>
      <c r="D18" s="140">
        <f t="shared" ref="D18:J18" si="2">SUM(D11:D17)</f>
        <v>186167137</v>
      </c>
      <c r="E18" s="456">
        <f t="shared" si="2"/>
        <v>1</v>
      </c>
      <c r="F18" s="140">
        <f t="shared" si="2"/>
        <v>422250</v>
      </c>
      <c r="G18" s="456">
        <f>SUM(G11:G17)</f>
        <v>39</v>
      </c>
      <c r="H18" s="140">
        <f t="shared" si="2"/>
        <v>15398439</v>
      </c>
      <c r="I18" s="456">
        <f t="shared" si="2"/>
        <v>3</v>
      </c>
      <c r="J18" s="140">
        <f t="shared" si="2"/>
        <v>5599959</v>
      </c>
      <c r="K18" s="140">
        <f t="shared" si="0"/>
        <v>51</v>
      </c>
      <c r="L18" s="140">
        <f t="shared" si="1"/>
        <v>207587785</v>
      </c>
    </row>
    <row r="19" spans="1:16" ht="15.75" thickTop="1">
      <c r="A19" s="166"/>
      <c r="B19" s="90"/>
      <c r="C19" s="67"/>
      <c r="D19" s="67"/>
      <c r="E19" s="67"/>
      <c r="F19" s="67"/>
      <c r="G19" s="313"/>
      <c r="H19" s="313"/>
      <c r="I19" s="67"/>
      <c r="J19" s="67"/>
      <c r="K19" s="67"/>
      <c r="L19" s="67"/>
    </row>
    <row r="20" spans="1:16">
      <c r="A20" s="5"/>
      <c r="B20" s="82"/>
      <c r="C20" s="29"/>
      <c r="D20" s="29"/>
      <c r="E20" s="29"/>
      <c r="F20" s="29"/>
      <c r="G20" s="29"/>
      <c r="H20" s="29"/>
      <c r="I20" s="29"/>
      <c r="J20" s="29"/>
      <c r="K20" s="29"/>
      <c r="L20" s="29"/>
      <c r="N20" s="5"/>
      <c r="O20" s="5"/>
      <c r="P20" s="5"/>
    </row>
    <row r="21" spans="1:16">
      <c r="B21" s="82"/>
      <c r="C21" s="29"/>
      <c r="D21" s="237"/>
      <c r="E21" s="237"/>
      <c r="F21" s="237"/>
      <c r="G21" s="237"/>
      <c r="H21" s="237"/>
      <c r="I21" s="29"/>
      <c r="J21" s="29"/>
      <c r="K21" s="29"/>
      <c r="L21" s="29"/>
      <c r="N21" s="5"/>
    </row>
    <row r="22" spans="1:16">
      <c r="K22" s="324"/>
      <c r="N22" s="5"/>
    </row>
    <row r="24" spans="1:16">
      <c r="H24" s="5"/>
      <c r="L24" s="8"/>
    </row>
    <row r="25" spans="1:16">
      <c r="E25" s="5"/>
      <c r="G25" s="5"/>
      <c r="H25" s="5"/>
      <c r="L25" s="8"/>
    </row>
    <row r="27" spans="1:16">
      <c r="B27" s="5"/>
    </row>
    <row r="29" spans="1:16" ht="9" customHeight="1"/>
  </sheetData>
  <mergeCells count="9">
    <mergeCell ref="B7:L7"/>
    <mergeCell ref="B8:C8"/>
    <mergeCell ref="K8:L8"/>
    <mergeCell ref="B9:B10"/>
    <mergeCell ref="C9:D9"/>
    <mergeCell ref="I8:J8"/>
    <mergeCell ref="G9:H9"/>
    <mergeCell ref="E9:F9"/>
    <mergeCell ref="I9:J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&amp;C&amp;14 18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41"/>
  <sheetViews>
    <sheetView rightToLeft="1" topLeftCell="A4" workbookViewId="0">
      <selection activeCell="N8" sqref="N8"/>
    </sheetView>
  </sheetViews>
  <sheetFormatPr defaultRowHeight="12.75"/>
  <cols>
    <col min="1" max="1" width="16.140625" customWidth="1"/>
    <col min="2" max="2" width="20.85546875" customWidth="1"/>
    <col min="3" max="3" width="11.42578125" customWidth="1"/>
    <col min="4" max="4" width="19.28515625" customWidth="1"/>
    <col min="5" max="5" width="14" customWidth="1"/>
    <col min="6" max="6" width="32.42578125" customWidth="1"/>
    <col min="7" max="7" width="4.7109375" customWidth="1"/>
    <col min="8" max="8" width="11" customWidth="1"/>
    <col min="9" max="9" width="0.42578125" customWidth="1"/>
  </cols>
  <sheetData>
    <row r="7" spans="1:18" ht="16.5" customHeight="1"/>
    <row r="8" spans="1:18" ht="16.5" customHeight="1">
      <c r="B8" s="206"/>
      <c r="C8" s="206"/>
      <c r="D8" s="206"/>
      <c r="E8" s="206"/>
      <c r="F8" s="206"/>
    </row>
    <row r="9" spans="1:18" ht="24.75" customHeight="1">
      <c r="B9" s="600" t="s">
        <v>175</v>
      </c>
      <c r="C9" s="600"/>
      <c r="D9" s="600"/>
      <c r="E9" s="600"/>
      <c r="F9" s="600"/>
      <c r="G9" s="29"/>
    </row>
    <row r="10" spans="1:18" ht="17.25" customHeight="1" thickBot="1">
      <c r="B10" s="594" t="s">
        <v>73</v>
      </c>
      <c r="C10" s="594"/>
      <c r="D10" s="205"/>
      <c r="E10" s="601" t="s">
        <v>87</v>
      </c>
      <c r="F10" s="601"/>
      <c r="G10" s="194"/>
    </row>
    <row r="11" spans="1:18" ht="16.5" customHeight="1" thickTop="1">
      <c r="B11" s="596" t="s">
        <v>14</v>
      </c>
      <c r="C11" s="551" t="s">
        <v>139</v>
      </c>
      <c r="D11" s="551"/>
      <c r="E11" s="551" t="s">
        <v>120</v>
      </c>
      <c r="F11" s="551"/>
    </row>
    <row r="12" spans="1:18" ht="16.5" thickBot="1">
      <c r="B12" s="597"/>
      <c r="C12" s="403" t="s">
        <v>9</v>
      </c>
      <c r="D12" s="403" t="s">
        <v>10</v>
      </c>
      <c r="E12" s="403" t="s">
        <v>9</v>
      </c>
      <c r="F12" s="403" t="s">
        <v>10</v>
      </c>
    </row>
    <row r="13" spans="1:18" s="15" customFormat="1" ht="20.25" customHeight="1" thickTop="1">
      <c r="B13" s="364" t="s">
        <v>118</v>
      </c>
      <c r="C13" s="365">
        <v>41</v>
      </c>
      <c r="D13" s="275">
        <v>363289165</v>
      </c>
      <c r="E13" s="365">
        <f>SUM(C13)</f>
        <v>41</v>
      </c>
      <c r="F13" s="275">
        <f>SUM(D13)</f>
        <v>363289165</v>
      </c>
    </row>
    <row r="14" spans="1:18" s="162" customFormat="1" ht="17.25" customHeight="1" thickBot="1">
      <c r="A14" s="15"/>
      <c r="B14" s="285" t="s">
        <v>25</v>
      </c>
      <c r="C14" s="450">
        <v>2</v>
      </c>
      <c r="D14" s="450">
        <v>2635790</v>
      </c>
      <c r="E14" s="450">
        <f t="shared" ref="E14:E15" si="0">SUM(C14)</f>
        <v>2</v>
      </c>
      <c r="F14" s="450">
        <f t="shared" ref="F14:F15" si="1">SUM(D14)</f>
        <v>2635790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15" customFormat="1" ht="21" customHeight="1" thickBot="1">
      <c r="B15" s="366" t="s">
        <v>82</v>
      </c>
      <c r="C15" s="367">
        <v>43</v>
      </c>
      <c r="D15" s="279">
        <f>SUM(D13:D14)</f>
        <v>365924955</v>
      </c>
      <c r="E15" s="367">
        <f t="shared" si="0"/>
        <v>43</v>
      </c>
      <c r="F15" s="279">
        <f t="shared" si="1"/>
        <v>365924955</v>
      </c>
    </row>
    <row r="16" spans="1:18" ht="21" customHeight="1" thickTop="1">
      <c r="B16" s="625" t="s">
        <v>215</v>
      </c>
      <c r="C16" s="625"/>
      <c r="D16" s="625"/>
    </row>
    <row r="17" spans="2:15">
      <c r="B17" s="6"/>
      <c r="C17" s="6"/>
      <c r="D17" s="236"/>
    </row>
    <row r="18" spans="2:15">
      <c r="C18" s="6"/>
      <c r="D18" s="236"/>
    </row>
    <row r="19" spans="2:15">
      <c r="N19" s="5"/>
    </row>
    <row r="20" spans="2:15" ht="15.75">
      <c r="L20" s="229"/>
      <c r="M20" s="277"/>
      <c r="N20" s="275"/>
      <c r="O20" s="275"/>
    </row>
    <row r="21" spans="2:15">
      <c r="E21" s="276"/>
      <c r="L21" s="5"/>
      <c r="M21" s="5"/>
    </row>
    <row r="22" spans="2:15">
      <c r="L22" s="5"/>
    </row>
    <row r="23" spans="2:15">
      <c r="L23" s="5"/>
    </row>
    <row r="25" spans="2:15">
      <c r="L25" s="5"/>
      <c r="M25" s="5"/>
    </row>
    <row r="33" hidden="1"/>
    <row r="34" hidden="1"/>
    <row r="35" hidden="1"/>
    <row r="36" hidden="1"/>
    <row r="37" hidden="1"/>
    <row r="38" hidden="1"/>
    <row r="39" hidden="1"/>
    <row r="40" hidden="1"/>
    <row r="41" hidden="1"/>
  </sheetData>
  <mergeCells count="7">
    <mergeCell ref="B9:F9"/>
    <mergeCell ref="B10:C10"/>
    <mergeCell ref="B11:B12"/>
    <mergeCell ref="C11:D11"/>
    <mergeCell ref="E11:F11"/>
    <mergeCell ref="E10:F10"/>
    <mergeCell ref="B16:D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&amp;C&amp;14 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rightToLeft="1" view="pageBreakPreview" zoomScale="85" zoomScaleSheetLayoutView="85" workbookViewId="0">
      <selection activeCell="O6" sqref="O6"/>
    </sheetView>
  </sheetViews>
  <sheetFormatPr defaultRowHeight="21.95" customHeight="1"/>
  <cols>
    <col min="1" max="1" width="2.85546875" style="29" customWidth="1"/>
    <col min="2" max="2" width="22.5703125" style="82" customWidth="1"/>
    <col min="3" max="3" width="7.140625" style="29" customWidth="1"/>
    <col min="4" max="4" width="13.5703125" style="29" customWidth="1"/>
    <col min="5" max="5" width="4.42578125" style="29" customWidth="1"/>
    <col min="6" max="6" width="18" style="29" customWidth="1"/>
    <col min="7" max="7" width="7.7109375" style="29" customWidth="1"/>
    <col min="8" max="8" width="15.140625" style="29" customWidth="1"/>
    <col min="9" max="9" width="10.28515625" style="29" customWidth="1"/>
    <col min="10" max="10" width="16.7109375" style="29" customWidth="1"/>
    <col min="11" max="16384" width="9.140625" style="29"/>
  </cols>
  <sheetData>
    <row r="1" spans="1:17" ht="48.75" customHeight="1">
      <c r="B1" s="602"/>
      <c r="C1" s="602"/>
      <c r="D1" s="602"/>
      <c r="E1" s="602"/>
      <c r="F1" s="602"/>
      <c r="G1" s="602"/>
      <c r="H1" s="602"/>
      <c r="I1" s="602"/>
      <c r="J1" s="602"/>
    </row>
    <row r="2" spans="1:17" ht="32.25" customHeight="1">
      <c r="B2" s="555" t="s">
        <v>178</v>
      </c>
      <c r="C2" s="555"/>
      <c r="D2" s="555"/>
      <c r="E2" s="555"/>
      <c r="F2" s="555"/>
      <c r="G2" s="555"/>
      <c r="H2" s="555"/>
      <c r="I2" s="555"/>
      <c r="J2" s="555"/>
    </row>
    <row r="3" spans="1:17" s="32" customFormat="1" ht="32.25" customHeight="1">
      <c r="B3" s="592" t="s">
        <v>88</v>
      </c>
      <c r="C3" s="592"/>
      <c r="D3" s="287"/>
      <c r="E3" s="287"/>
      <c r="F3" s="287"/>
      <c r="G3" s="287"/>
      <c r="H3" s="287"/>
      <c r="I3" s="287"/>
      <c r="J3" s="287"/>
    </row>
    <row r="4" spans="1:17" ht="27" customHeight="1">
      <c r="B4" s="626" t="s">
        <v>14</v>
      </c>
      <c r="C4" s="626" t="s">
        <v>83</v>
      </c>
      <c r="D4" s="603" t="s">
        <v>170</v>
      </c>
      <c r="E4" s="603" t="s">
        <v>119</v>
      </c>
      <c r="F4" s="297" t="s">
        <v>119</v>
      </c>
      <c r="G4" s="603" t="s">
        <v>113</v>
      </c>
      <c r="H4" s="603" t="s">
        <v>124</v>
      </c>
      <c r="I4" s="297" t="s">
        <v>136</v>
      </c>
      <c r="J4" s="150"/>
    </row>
    <row r="5" spans="1:17" ht="21.75" hidden="1" customHeight="1" thickBot="1">
      <c r="B5" s="286"/>
      <c r="C5" s="150"/>
      <c r="D5" s="150"/>
      <c r="E5" s="150"/>
      <c r="F5" s="150"/>
      <c r="G5" s="286"/>
      <c r="H5" s="150"/>
      <c r="I5" s="150"/>
      <c r="J5" s="150"/>
    </row>
    <row r="6" spans="1:17" s="38" customFormat="1" ht="18.75" customHeight="1">
      <c r="A6" s="32"/>
      <c r="B6" s="627"/>
      <c r="C6" s="628" t="s">
        <v>179</v>
      </c>
      <c r="D6" s="132" t="s">
        <v>10</v>
      </c>
      <c r="E6" s="629" t="s">
        <v>9</v>
      </c>
      <c r="F6" s="629" t="s">
        <v>10</v>
      </c>
      <c r="G6" s="132" t="s">
        <v>9</v>
      </c>
      <c r="H6" s="132" t="s">
        <v>75</v>
      </c>
      <c r="I6" s="132" t="s">
        <v>9</v>
      </c>
      <c r="J6" s="630" t="s">
        <v>76</v>
      </c>
    </row>
    <row r="7" spans="1:17" ht="22.5" customHeight="1">
      <c r="B7" s="365" t="s">
        <v>96</v>
      </c>
      <c r="C7" s="412">
        <v>0</v>
      </c>
      <c r="D7" s="412">
        <v>0</v>
      </c>
      <c r="E7" s="412">
        <v>1</v>
      </c>
      <c r="F7" s="413">
        <v>696516</v>
      </c>
      <c r="G7" s="413">
        <v>0</v>
      </c>
      <c r="H7" s="413">
        <v>0</v>
      </c>
      <c r="I7" s="413">
        <v>1</v>
      </c>
      <c r="J7" s="413">
        <f>SUM(D7,F7,H7)</f>
        <v>696516</v>
      </c>
    </row>
    <row r="8" spans="1:17" s="157" customFormat="1" ht="17.25" customHeight="1">
      <c r="B8" s="132" t="s">
        <v>27</v>
      </c>
      <c r="C8" s="310">
        <v>0</v>
      </c>
      <c r="D8" s="310">
        <v>0</v>
      </c>
      <c r="E8" s="310">
        <v>7</v>
      </c>
      <c r="F8" s="310">
        <v>85439091</v>
      </c>
      <c r="G8" s="310">
        <v>0</v>
      </c>
      <c r="H8" s="310">
        <v>0</v>
      </c>
      <c r="I8" s="310">
        <v>7</v>
      </c>
      <c r="J8" s="310">
        <f t="shared" ref="J8:J12" si="0">SUM(D8,F8,H8)</f>
        <v>85439091</v>
      </c>
    </row>
    <row r="9" spans="1:17" s="32" customFormat="1" ht="17.25" customHeight="1">
      <c r="B9" s="365" t="s">
        <v>176</v>
      </c>
      <c r="C9" s="412">
        <v>0</v>
      </c>
      <c r="D9" s="412">
        <v>0</v>
      </c>
      <c r="E9" s="412">
        <v>3</v>
      </c>
      <c r="F9" s="413">
        <v>5939148</v>
      </c>
      <c r="G9" s="413">
        <v>0</v>
      </c>
      <c r="H9" s="413">
        <v>0</v>
      </c>
      <c r="I9" s="413">
        <v>3</v>
      </c>
      <c r="J9" s="413">
        <f t="shared" si="0"/>
        <v>5939148</v>
      </c>
    </row>
    <row r="10" spans="1:17" s="32" customFormat="1" ht="17.25" customHeight="1">
      <c r="B10" s="132" t="s">
        <v>22</v>
      </c>
      <c r="C10" s="310">
        <v>0</v>
      </c>
      <c r="D10" s="310">
        <v>0</v>
      </c>
      <c r="E10" s="310">
        <v>1</v>
      </c>
      <c r="F10" s="310">
        <v>1015338</v>
      </c>
      <c r="G10" s="310">
        <v>0</v>
      </c>
      <c r="H10" s="310">
        <v>0</v>
      </c>
      <c r="I10" s="310">
        <v>1</v>
      </c>
      <c r="J10" s="310">
        <f t="shared" si="0"/>
        <v>1015338</v>
      </c>
    </row>
    <row r="11" spans="1:17" s="32" customFormat="1" ht="18" customHeight="1">
      <c r="B11" s="365" t="s">
        <v>177</v>
      </c>
      <c r="C11" s="412">
        <v>2</v>
      </c>
      <c r="D11" s="412">
        <v>1486465</v>
      </c>
      <c r="E11" s="412">
        <v>1</v>
      </c>
      <c r="F11" s="413">
        <v>591090</v>
      </c>
      <c r="G11" s="413">
        <v>36</v>
      </c>
      <c r="H11" s="413">
        <v>32332996</v>
      </c>
      <c r="I11" s="413">
        <v>39</v>
      </c>
      <c r="J11" s="413">
        <f t="shared" si="0"/>
        <v>34410551</v>
      </c>
    </row>
    <row r="12" spans="1:17" s="38" customFormat="1" ht="24" customHeight="1" thickBot="1">
      <c r="A12" s="32"/>
      <c r="B12" s="285" t="s">
        <v>210</v>
      </c>
      <c r="C12" s="454">
        <v>0</v>
      </c>
      <c r="D12" s="454">
        <v>0</v>
      </c>
      <c r="E12" s="454">
        <v>2</v>
      </c>
      <c r="F12" s="454">
        <v>494126</v>
      </c>
      <c r="G12" s="454">
        <v>0</v>
      </c>
      <c r="H12" s="454">
        <v>0</v>
      </c>
      <c r="I12" s="454">
        <v>2</v>
      </c>
      <c r="J12" s="454">
        <f t="shared" si="0"/>
        <v>494126</v>
      </c>
    </row>
    <row r="13" spans="1:17" s="32" customFormat="1" ht="17.25" customHeight="1" thickBot="1">
      <c r="B13" s="367" t="s">
        <v>0</v>
      </c>
      <c r="C13" s="414">
        <v>2</v>
      </c>
      <c r="D13" s="414">
        <v>1486465</v>
      </c>
      <c r="E13" s="414">
        <f t="shared" ref="E13" si="1">SUM(E7:E12)</f>
        <v>15</v>
      </c>
      <c r="F13" s="415">
        <f>SUM(F7:F12)</f>
        <v>94175309</v>
      </c>
      <c r="G13" s="415">
        <v>36</v>
      </c>
      <c r="H13" s="415">
        <v>32332996</v>
      </c>
      <c r="I13" s="415">
        <f>SUM(I7:I12)</f>
        <v>53</v>
      </c>
      <c r="J13" s="415">
        <f>SUM(D13,F13,H13)</f>
        <v>127994770</v>
      </c>
    </row>
    <row r="14" spans="1:17" ht="21.95" customHeight="1" thickTop="1">
      <c r="B14" s="89"/>
      <c r="C14" s="57"/>
      <c r="D14" s="57"/>
      <c r="E14" s="57"/>
      <c r="F14" s="57"/>
      <c r="G14" s="57"/>
      <c r="H14" s="57"/>
      <c r="I14" s="57"/>
      <c r="J14" s="57"/>
      <c r="P14" s="42"/>
      <c r="Q14" s="42"/>
    </row>
    <row r="15" spans="1:17" ht="21.95" customHeight="1">
      <c r="D15" s="44"/>
      <c r="E15" s="44"/>
      <c r="F15" s="44"/>
    </row>
    <row r="17" spans="12:13" ht="21.95" customHeight="1">
      <c r="L17" s="42"/>
      <c r="M17" s="42"/>
    </row>
    <row r="18" spans="12:13" ht="21.95" customHeight="1">
      <c r="M18" s="42"/>
    </row>
  </sheetData>
  <mergeCells count="6">
    <mergeCell ref="B1:J1"/>
    <mergeCell ref="B2:J2"/>
    <mergeCell ref="B4:C4"/>
    <mergeCell ref="D4:E4"/>
    <mergeCell ref="G4:H4"/>
    <mergeCell ref="B3:C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5" orientation="landscape" r:id="rId1"/>
  <headerFooter>
    <oddFooter>&amp;C&amp;14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57"/>
  <sheetViews>
    <sheetView rightToLeft="1" view="pageBreakPreview" zoomScale="95" zoomScaleSheetLayoutView="95" workbookViewId="0">
      <selection activeCell="K21" sqref="K21"/>
    </sheetView>
  </sheetViews>
  <sheetFormatPr defaultRowHeight="12.75"/>
  <cols>
    <col min="1" max="1" width="3.28515625" customWidth="1"/>
    <col min="2" max="2" width="10.140625" customWidth="1"/>
    <col min="3" max="3" width="6.42578125" customWidth="1"/>
    <col min="4" max="4" width="13.85546875" customWidth="1"/>
    <col min="5" max="5" width="2.85546875" hidden="1" customWidth="1"/>
    <col min="6" max="6" width="10.42578125" customWidth="1"/>
    <col min="7" max="7" width="17.28515625" customWidth="1"/>
    <col min="8" max="8" width="12.42578125" customWidth="1"/>
    <col min="9" max="9" width="18.5703125" customWidth="1"/>
    <col min="10" max="10" width="6.5703125" customWidth="1"/>
    <col min="15" max="15" width="14" customWidth="1"/>
    <col min="17" max="17" width="16.85546875" customWidth="1"/>
    <col min="19" max="19" width="18" customWidth="1"/>
  </cols>
  <sheetData>
    <row r="2" spans="2:11" ht="18" customHeight="1"/>
    <row r="3" spans="2:11" ht="15.75" customHeight="1">
      <c r="B3" s="553" t="s">
        <v>199</v>
      </c>
      <c r="C3" s="553"/>
      <c r="D3" s="553"/>
      <c r="E3" s="553"/>
      <c r="F3" s="553"/>
      <c r="G3" s="553"/>
      <c r="H3" s="553"/>
      <c r="I3" s="553"/>
    </row>
    <row r="4" spans="2:11" ht="15.75" thickBot="1">
      <c r="B4" s="7" t="s">
        <v>40</v>
      </c>
      <c r="C4" s="16"/>
      <c r="D4" s="16"/>
      <c r="E4" s="16"/>
      <c r="F4" s="16"/>
      <c r="G4" s="16"/>
      <c r="H4" s="16"/>
      <c r="I4" s="17" t="s">
        <v>28</v>
      </c>
    </row>
    <row r="5" spans="2:11" ht="15.75" customHeight="1" thickTop="1">
      <c r="B5" s="18"/>
      <c r="C5" s="554" t="s">
        <v>11</v>
      </c>
      <c r="D5" s="554"/>
      <c r="E5" s="135"/>
      <c r="F5" s="554" t="s">
        <v>12</v>
      </c>
      <c r="G5" s="554"/>
      <c r="H5" s="554" t="s">
        <v>41</v>
      </c>
      <c r="I5" s="554"/>
    </row>
    <row r="6" spans="2:11" ht="19.5" customHeight="1" thickBot="1">
      <c r="B6" s="13" t="s">
        <v>42</v>
      </c>
      <c r="C6" s="147" t="s">
        <v>9</v>
      </c>
      <c r="D6" s="148" t="s">
        <v>10</v>
      </c>
      <c r="E6" s="148"/>
      <c r="F6" s="148" t="s">
        <v>9</v>
      </c>
      <c r="G6" s="148" t="s">
        <v>10</v>
      </c>
      <c r="H6" s="148" t="s">
        <v>9</v>
      </c>
      <c r="I6" s="148" t="s">
        <v>10</v>
      </c>
      <c r="K6" s="377" t="s">
        <v>200</v>
      </c>
    </row>
    <row r="7" spans="2:11" ht="16.5" customHeight="1">
      <c r="B7" s="184">
        <v>2008</v>
      </c>
      <c r="C7" s="185">
        <v>1937</v>
      </c>
      <c r="D7" s="185">
        <f>1776162306/1000</f>
        <v>1776162.3060000001</v>
      </c>
      <c r="E7" s="185"/>
      <c r="F7" s="185">
        <v>2659</v>
      </c>
      <c r="G7" s="185">
        <f>268289192/1000</f>
        <v>268289.19199999998</v>
      </c>
      <c r="H7" s="185">
        <f t="shared" ref="H7:H12" si="0">SUM(C7+F7)</f>
        <v>4596</v>
      </c>
      <c r="I7" s="185">
        <f t="shared" ref="I7:I10" si="1">SUM(D7+G7)</f>
        <v>2044451.4980000001</v>
      </c>
      <c r="K7" s="377" t="s">
        <v>201</v>
      </c>
    </row>
    <row r="8" spans="2:11" ht="15.75" customHeight="1">
      <c r="B8" s="184">
        <v>2009</v>
      </c>
      <c r="C8" s="186">
        <v>1273</v>
      </c>
      <c r="D8" s="186">
        <f>2542303877/1000</f>
        <v>2542303.8769999999</v>
      </c>
      <c r="E8" s="186"/>
      <c r="F8" s="186">
        <v>1513</v>
      </c>
      <c r="G8" s="186">
        <f>5455748614/1000</f>
        <v>5455748.6140000001</v>
      </c>
      <c r="H8" s="186">
        <f t="shared" si="0"/>
        <v>2786</v>
      </c>
      <c r="I8" s="186">
        <v>7998053</v>
      </c>
    </row>
    <row r="9" spans="2:11" ht="18.75" customHeight="1">
      <c r="B9" s="184">
        <v>2010</v>
      </c>
      <c r="C9" s="185">
        <v>967</v>
      </c>
      <c r="D9" s="185">
        <f>853613994/1000</f>
        <v>853613.99399999995</v>
      </c>
      <c r="E9" s="185"/>
      <c r="F9" s="185">
        <v>1255</v>
      </c>
      <c r="G9" s="185">
        <f>4251366761/1000</f>
        <v>4251366.7609999999</v>
      </c>
      <c r="H9" s="185">
        <f t="shared" si="0"/>
        <v>2222</v>
      </c>
      <c r="I9" s="185">
        <f t="shared" si="1"/>
        <v>5104980.7549999999</v>
      </c>
    </row>
    <row r="10" spans="2:11" ht="15" customHeight="1">
      <c r="B10" s="184">
        <v>2011</v>
      </c>
      <c r="C10" s="9">
        <v>1380</v>
      </c>
      <c r="D10" s="9">
        <f>1704764986/1000</f>
        <v>1704764.986</v>
      </c>
      <c r="E10" s="9"/>
      <c r="F10" s="9">
        <v>1644</v>
      </c>
      <c r="G10" s="9">
        <f>2434349175/1000</f>
        <v>2434349.1749999998</v>
      </c>
      <c r="H10" s="9">
        <f t="shared" si="0"/>
        <v>3024</v>
      </c>
      <c r="I10" s="9">
        <f t="shared" si="1"/>
        <v>4139114.1609999998</v>
      </c>
    </row>
    <row r="11" spans="2:11" ht="15.75" customHeight="1">
      <c r="B11" s="184">
        <v>2012</v>
      </c>
      <c r="C11" s="187">
        <v>1265</v>
      </c>
      <c r="D11" s="187">
        <f>2841064107/1000</f>
        <v>2841064.1069999998</v>
      </c>
      <c r="E11" s="187"/>
      <c r="F11" s="187">
        <v>1570</v>
      </c>
      <c r="G11" s="187">
        <f>4433164471/1000</f>
        <v>4433164.4709999999</v>
      </c>
      <c r="H11" s="187">
        <f t="shared" si="0"/>
        <v>2835</v>
      </c>
      <c r="I11" s="187">
        <v>7274228</v>
      </c>
    </row>
    <row r="12" spans="2:11" ht="18.75" customHeight="1">
      <c r="B12" s="184">
        <v>2013</v>
      </c>
      <c r="C12" s="9">
        <v>1919</v>
      </c>
      <c r="D12" s="9">
        <f>5303214383/1000</f>
        <v>5303214.3830000004</v>
      </c>
      <c r="E12" s="9"/>
      <c r="F12" s="9">
        <v>1959</v>
      </c>
      <c r="G12" s="9">
        <f>5580625176/1000</f>
        <v>5580625.176</v>
      </c>
      <c r="H12" s="9">
        <f t="shared" si="0"/>
        <v>3878</v>
      </c>
      <c r="I12" s="9">
        <v>10883839</v>
      </c>
    </row>
    <row r="13" spans="2:11" ht="16.5" customHeight="1">
      <c r="B13" s="184">
        <v>2014</v>
      </c>
      <c r="C13" s="19">
        <v>1073</v>
      </c>
      <c r="D13" s="19">
        <v>2312900</v>
      </c>
      <c r="E13" s="19"/>
      <c r="F13" s="19">
        <v>1073</v>
      </c>
      <c r="G13" s="19">
        <v>2115355</v>
      </c>
      <c r="H13" s="19">
        <v>2146</v>
      </c>
      <c r="I13" s="19">
        <v>4428255</v>
      </c>
    </row>
    <row r="14" spans="2:11" ht="15.75" customHeight="1">
      <c r="B14" s="184">
        <v>2015</v>
      </c>
      <c r="C14" s="9">
        <v>406</v>
      </c>
      <c r="D14" s="9">
        <v>1189446</v>
      </c>
      <c r="E14" s="9"/>
      <c r="F14" s="9">
        <v>523</v>
      </c>
      <c r="G14" s="9">
        <v>2170672</v>
      </c>
      <c r="H14" s="9">
        <v>929</v>
      </c>
      <c r="I14" s="9">
        <v>3360119</v>
      </c>
    </row>
    <row r="15" spans="2:11" ht="16.5" customHeight="1">
      <c r="B15" s="184">
        <v>2016</v>
      </c>
      <c r="C15" s="19">
        <v>212</v>
      </c>
      <c r="D15" s="19">
        <v>2044788</v>
      </c>
      <c r="E15" s="19"/>
      <c r="F15" s="19">
        <v>299</v>
      </c>
      <c r="G15" s="19">
        <v>1346837</v>
      </c>
      <c r="H15" s="19">
        <v>511</v>
      </c>
      <c r="I15" s="19">
        <v>3391625</v>
      </c>
    </row>
    <row r="16" spans="2:11" ht="15.75" customHeight="1">
      <c r="B16" s="184">
        <v>2017</v>
      </c>
      <c r="C16" s="9">
        <v>132</v>
      </c>
      <c r="D16" s="9">
        <v>544047</v>
      </c>
      <c r="E16" s="9"/>
      <c r="F16" s="9">
        <v>191</v>
      </c>
      <c r="G16" s="9">
        <v>1408939</v>
      </c>
      <c r="H16" s="9">
        <v>323</v>
      </c>
      <c r="I16" s="9">
        <v>1952986</v>
      </c>
    </row>
    <row r="17" spans="2:9" ht="15">
      <c r="B17" s="184">
        <v>2018</v>
      </c>
      <c r="C17" s="19">
        <v>91</v>
      </c>
      <c r="D17" s="19">
        <v>176662</v>
      </c>
      <c r="F17" s="19">
        <v>184</v>
      </c>
      <c r="G17" s="19">
        <v>390403</v>
      </c>
      <c r="H17" s="19">
        <f>C17+F17</f>
        <v>275</v>
      </c>
      <c r="I17" s="19">
        <v>567064</v>
      </c>
    </row>
    <row r="18" spans="2:9" ht="12" customHeight="1">
      <c r="B18" s="301">
        <v>2019</v>
      </c>
      <c r="C18" s="9">
        <v>321</v>
      </c>
      <c r="D18" s="9">
        <v>432193</v>
      </c>
      <c r="F18" s="9">
        <v>370</v>
      </c>
      <c r="G18" s="9">
        <v>2359198</v>
      </c>
      <c r="H18" s="9">
        <v>691</v>
      </c>
      <c r="I18" s="9">
        <v>2791391</v>
      </c>
    </row>
    <row r="19" spans="2:9" ht="16.5" customHeight="1"/>
    <row r="20" spans="2:9" ht="18.75" customHeight="1"/>
    <row r="35" spans="2:19">
      <c r="B35" s="5"/>
      <c r="C35" s="5"/>
      <c r="G35" t="s">
        <v>32</v>
      </c>
      <c r="I35" s="5"/>
    </row>
    <row r="36" spans="2:19">
      <c r="B36" s="5"/>
      <c r="C36" s="5"/>
      <c r="D36" s="5"/>
      <c r="E36" s="5"/>
      <c r="F36" s="5"/>
      <c r="G36" s="5"/>
      <c r="H36" s="5"/>
      <c r="I36" s="5"/>
    </row>
    <row r="37" spans="2:19">
      <c r="B37" s="5"/>
      <c r="C37" s="226"/>
      <c r="D37" s="227" t="s">
        <v>114</v>
      </c>
      <c r="E37" s="228"/>
      <c r="F37" s="227">
        <v>5</v>
      </c>
      <c r="G37" s="227">
        <v>10</v>
      </c>
      <c r="H37" s="229"/>
      <c r="I37" s="5"/>
    </row>
    <row r="38" spans="2:19" ht="18" customHeight="1">
      <c r="B38" s="5"/>
      <c r="C38" s="226"/>
      <c r="D38" s="230" t="s">
        <v>13</v>
      </c>
      <c r="E38" s="230"/>
      <c r="F38" s="230">
        <v>0</v>
      </c>
      <c r="G38" s="230">
        <v>13</v>
      </c>
      <c r="H38" s="224"/>
      <c r="I38" s="5"/>
      <c r="M38" s="555" t="s">
        <v>151</v>
      </c>
      <c r="N38" s="555"/>
      <c r="O38" s="555"/>
      <c r="P38" s="555"/>
      <c r="Q38" s="555"/>
      <c r="R38" s="555"/>
      <c r="S38" s="555"/>
    </row>
    <row r="39" spans="2:19" ht="16.5" thickBot="1">
      <c r="B39" s="5"/>
      <c r="C39" s="226"/>
      <c r="D39" s="230" t="s">
        <v>1</v>
      </c>
      <c r="E39" s="230"/>
      <c r="F39" s="230">
        <v>7</v>
      </c>
      <c r="G39" s="230">
        <v>6</v>
      </c>
      <c r="H39" s="224"/>
      <c r="I39" s="5"/>
      <c r="M39" s="289" t="s">
        <v>63</v>
      </c>
      <c r="N39" s="296"/>
      <c r="O39" s="21"/>
      <c r="P39" s="21"/>
      <c r="Q39" s="21"/>
      <c r="R39" s="21"/>
      <c r="S39" s="290" t="s">
        <v>45</v>
      </c>
    </row>
    <row r="40" spans="2:19" ht="16.5" customHeight="1" thickTop="1">
      <c r="B40" s="5"/>
      <c r="C40" s="226"/>
      <c r="D40" s="230" t="s">
        <v>92</v>
      </c>
      <c r="E40" s="230"/>
      <c r="F40" s="230">
        <v>9</v>
      </c>
      <c r="G40" s="230">
        <v>66</v>
      </c>
      <c r="H40" s="224"/>
      <c r="I40" s="5"/>
      <c r="L40" s="377" t="s">
        <v>200</v>
      </c>
      <c r="M40" s="549" t="s">
        <v>8</v>
      </c>
      <c r="N40" s="551" t="s">
        <v>11</v>
      </c>
      <c r="O40" s="551"/>
      <c r="P40" s="551" t="s">
        <v>12</v>
      </c>
      <c r="Q40" s="551"/>
      <c r="R40" s="552" t="s">
        <v>145</v>
      </c>
      <c r="S40" s="552"/>
    </row>
    <row r="41" spans="2:19" ht="16.5" thickBot="1">
      <c r="B41" s="5"/>
      <c r="C41" s="226"/>
      <c r="D41" s="230" t="s">
        <v>2</v>
      </c>
      <c r="E41" s="230"/>
      <c r="F41" s="230">
        <v>29</v>
      </c>
      <c r="G41" s="230">
        <v>15</v>
      </c>
      <c r="H41" s="224"/>
      <c r="I41" s="5"/>
      <c r="L41" s="377" t="s">
        <v>201</v>
      </c>
      <c r="M41" s="550"/>
      <c r="N41" s="377" t="s">
        <v>200</v>
      </c>
      <c r="O41" s="295" t="s">
        <v>10</v>
      </c>
      <c r="P41" s="377" t="s">
        <v>201</v>
      </c>
      <c r="Q41" s="295" t="s">
        <v>10</v>
      </c>
      <c r="R41" s="295" t="s">
        <v>9</v>
      </c>
      <c r="S41" s="295" t="s">
        <v>10</v>
      </c>
    </row>
    <row r="42" spans="2:19" ht="15.75">
      <c r="B42" s="5"/>
      <c r="C42" s="226"/>
      <c r="D42" s="230" t="s">
        <v>3</v>
      </c>
      <c r="E42" s="230"/>
      <c r="F42" s="230">
        <v>17</v>
      </c>
      <c r="G42" s="230">
        <v>17</v>
      </c>
      <c r="H42" s="224"/>
      <c r="I42" s="5"/>
      <c r="M42" s="193" t="s">
        <v>114</v>
      </c>
      <c r="N42" s="297">
        <v>5</v>
      </c>
      <c r="O42" s="307">
        <v>7246775</v>
      </c>
      <c r="P42" s="297">
        <v>46</v>
      </c>
      <c r="Q42" s="98">
        <v>200341010</v>
      </c>
      <c r="R42" s="297">
        <f>SUM(N42,P42)</f>
        <v>51</v>
      </c>
      <c r="S42" s="308">
        <f>SUM(O42,Q42)</f>
        <v>207587785</v>
      </c>
    </row>
    <row r="43" spans="2:19" ht="15">
      <c r="B43" s="5"/>
      <c r="C43" s="226"/>
      <c r="D43" s="230" t="s">
        <v>93</v>
      </c>
      <c r="E43" s="230"/>
      <c r="F43" s="230">
        <v>1</v>
      </c>
      <c r="G43" s="230">
        <v>4</v>
      </c>
      <c r="H43" s="224"/>
      <c r="I43" s="5"/>
      <c r="M43" s="273" t="s">
        <v>13</v>
      </c>
      <c r="N43" s="304">
        <v>0</v>
      </c>
      <c r="O43" s="306" t="s">
        <v>152</v>
      </c>
      <c r="P43" s="304">
        <v>43</v>
      </c>
      <c r="Q43" s="302">
        <v>365924955</v>
      </c>
      <c r="R43" s="36"/>
      <c r="S43" s="309">
        <f t="shared" ref="S43:S55" si="2">SUM(O43,Q43)</f>
        <v>365924955</v>
      </c>
    </row>
    <row r="44" spans="2:19" ht="15.75">
      <c r="B44" s="5"/>
      <c r="C44" s="226"/>
      <c r="D44" s="230" t="s">
        <v>5</v>
      </c>
      <c r="E44" s="230"/>
      <c r="F44" s="230">
        <v>2</v>
      </c>
      <c r="G44" s="230">
        <v>4</v>
      </c>
      <c r="H44" s="224"/>
      <c r="I44" s="5"/>
      <c r="M44" s="193" t="s">
        <v>1</v>
      </c>
      <c r="N44" s="297">
        <v>34</v>
      </c>
      <c r="O44" s="307">
        <v>28012254</v>
      </c>
      <c r="P44" s="297">
        <v>19</v>
      </c>
      <c r="Q44" s="98">
        <v>99982516</v>
      </c>
      <c r="R44" s="297">
        <f t="shared" ref="R44:R55" si="3">SUM(N44,P44)</f>
        <v>53</v>
      </c>
      <c r="S44" s="308">
        <f t="shared" si="2"/>
        <v>127994770</v>
      </c>
    </row>
    <row r="45" spans="2:19" ht="15">
      <c r="B45" s="5"/>
      <c r="C45" s="226"/>
      <c r="D45" s="230" t="s">
        <v>94</v>
      </c>
      <c r="E45" s="230"/>
      <c r="F45" s="230">
        <v>0</v>
      </c>
      <c r="G45" s="230">
        <v>2</v>
      </c>
      <c r="H45" s="224"/>
      <c r="I45" s="5"/>
      <c r="M45" s="273" t="s">
        <v>92</v>
      </c>
      <c r="N45" s="304">
        <v>142</v>
      </c>
      <c r="O45" s="306">
        <v>137487369</v>
      </c>
      <c r="P45" s="304">
        <v>186</v>
      </c>
      <c r="Q45" s="302">
        <v>294500723</v>
      </c>
      <c r="R45" s="36">
        <f t="shared" si="3"/>
        <v>328</v>
      </c>
      <c r="S45" s="309">
        <f t="shared" si="2"/>
        <v>431988092</v>
      </c>
    </row>
    <row r="46" spans="2:19" ht="15.75">
      <c r="B46" s="5"/>
      <c r="C46" s="226"/>
      <c r="D46" s="230" t="s">
        <v>77</v>
      </c>
      <c r="E46" s="230"/>
      <c r="F46" s="230">
        <v>3</v>
      </c>
      <c r="G46" s="230">
        <v>5</v>
      </c>
      <c r="H46" s="224"/>
      <c r="I46" s="5"/>
      <c r="M46" s="193" t="s">
        <v>2</v>
      </c>
      <c r="N46" s="297">
        <v>63</v>
      </c>
      <c r="O46" s="307">
        <v>148557996</v>
      </c>
      <c r="P46" s="297">
        <v>27</v>
      </c>
      <c r="Q46" s="98">
        <v>1191696835</v>
      </c>
      <c r="R46" s="297">
        <f t="shared" si="3"/>
        <v>90</v>
      </c>
      <c r="S46" s="308">
        <f t="shared" si="2"/>
        <v>1340254831</v>
      </c>
    </row>
    <row r="47" spans="2:19" ht="15">
      <c r="B47" s="5"/>
      <c r="C47" s="226"/>
      <c r="D47" s="230" t="s">
        <v>78</v>
      </c>
      <c r="E47" s="230"/>
      <c r="F47" s="230">
        <v>4</v>
      </c>
      <c r="G47" s="230">
        <v>21</v>
      </c>
      <c r="H47" s="224"/>
      <c r="I47" s="5"/>
      <c r="M47" s="273" t="s">
        <v>3</v>
      </c>
      <c r="N47" s="304">
        <v>8</v>
      </c>
      <c r="O47" s="306">
        <v>9665744</v>
      </c>
      <c r="P47" s="304">
        <v>5</v>
      </c>
      <c r="Q47" s="302">
        <v>5312811</v>
      </c>
      <c r="R47" s="36">
        <f t="shared" si="3"/>
        <v>13</v>
      </c>
      <c r="S47" s="309">
        <f t="shared" si="2"/>
        <v>14978555</v>
      </c>
    </row>
    <row r="48" spans="2:19" ht="15.75">
      <c r="B48" s="5"/>
      <c r="C48" s="226"/>
      <c r="D48" s="230" t="s">
        <v>4</v>
      </c>
      <c r="E48" s="230"/>
      <c r="F48" s="230">
        <v>0</v>
      </c>
      <c r="G48" s="230">
        <v>0</v>
      </c>
      <c r="H48" s="224"/>
      <c r="I48" s="5"/>
      <c r="M48" s="193" t="s">
        <v>93</v>
      </c>
      <c r="N48" s="297">
        <v>1</v>
      </c>
      <c r="O48" s="307">
        <v>1010010</v>
      </c>
      <c r="P48" s="297">
        <v>0</v>
      </c>
      <c r="Q48" s="98">
        <v>0</v>
      </c>
      <c r="R48" s="297">
        <f t="shared" si="3"/>
        <v>1</v>
      </c>
      <c r="S48" s="308">
        <f t="shared" si="2"/>
        <v>1010010</v>
      </c>
    </row>
    <row r="49" spans="2:19" ht="15">
      <c r="B49" s="5"/>
      <c r="C49" s="226"/>
      <c r="D49" s="230" t="s">
        <v>6</v>
      </c>
      <c r="E49" s="230"/>
      <c r="F49" s="230">
        <v>0</v>
      </c>
      <c r="G49" s="230">
        <v>6</v>
      </c>
      <c r="H49" s="224"/>
      <c r="I49" s="5"/>
      <c r="M49" s="273" t="s">
        <v>5</v>
      </c>
      <c r="N49" s="304">
        <v>9</v>
      </c>
      <c r="O49" s="306">
        <v>14658937</v>
      </c>
      <c r="P49" s="304">
        <v>5</v>
      </c>
      <c r="Q49" s="302">
        <v>14921850</v>
      </c>
      <c r="R49" s="36">
        <f t="shared" si="3"/>
        <v>14</v>
      </c>
      <c r="S49" s="309">
        <f t="shared" si="2"/>
        <v>29580787</v>
      </c>
    </row>
    <row r="50" spans="2:19" ht="31.5">
      <c r="B50" s="5"/>
      <c r="C50" s="226"/>
      <c r="D50" s="230" t="s">
        <v>7</v>
      </c>
      <c r="E50" s="230"/>
      <c r="F50" s="230">
        <v>14</v>
      </c>
      <c r="G50" s="230">
        <v>15</v>
      </c>
      <c r="H50" s="224"/>
      <c r="I50" s="5"/>
      <c r="M50" s="193" t="s">
        <v>94</v>
      </c>
      <c r="N50" s="297">
        <v>2</v>
      </c>
      <c r="O50" s="307">
        <v>1599544</v>
      </c>
      <c r="P50" s="297">
        <v>3</v>
      </c>
      <c r="Q50" s="98">
        <v>1494824</v>
      </c>
      <c r="R50" s="297">
        <f t="shared" si="3"/>
        <v>5</v>
      </c>
      <c r="S50" s="308">
        <f t="shared" si="2"/>
        <v>3094368</v>
      </c>
    </row>
    <row r="51" spans="2:19" ht="15.75">
      <c r="D51" s="225"/>
      <c r="E51" s="225"/>
      <c r="F51" s="225"/>
      <c r="G51" s="225"/>
      <c r="H51" s="225"/>
      <c r="I51" s="5"/>
      <c r="M51" s="273" t="s">
        <v>77</v>
      </c>
      <c r="N51" s="304">
        <v>2</v>
      </c>
      <c r="O51" s="306">
        <v>4734759</v>
      </c>
      <c r="P51" s="304">
        <v>0</v>
      </c>
      <c r="Q51" s="302">
        <v>0</v>
      </c>
      <c r="R51" s="36">
        <f t="shared" si="3"/>
        <v>2</v>
      </c>
      <c r="S51" s="309">
        <f t="shared" si="2"/>
        <v>4734759</v>
      </c>
    </row>
    <row r="52" spans="2:19" ht="15.75">
      <c r="F52" s="232"/>
      <c r="M52" s="193" t="s">
        <v>78</v>
      </c>
      <c r="N52" s="297">
        <v>21</v>
      </c>
      <c r="O52" s="307">
        <v>13108535</v>
      </c>
      <c r="P52" s="297">
        <v>4</v>
      </c>
      <c r="Q52" s="98">
        <v>5092436</v>
      </c>
      <c r="R52" s="297">
        <f t="shared" si="3"/>
        <v>25</v>
      </c>
      <c r="S52" s="308">
        <f t="shared" si="2"/>
        <v>18200971</v>
      </c>
    </row>
    <row r="53" spans="2:19" ht="15">
      <c r="M53" s="273" t="s">
        <v>4</v>
      </c>
      <c r="N53" s="304">
        <v>0</v>
      </c>
      <c r="O53" s="306">
        <v>0</v>
      </c>
      <c r="P53" s="304">
        <v>2</v>
      </c>
      <c r="Q53" s="302">
        <v>971885</v>
      </c>
      <c r="R53" s="36">
        <f t="shared" si="3"/>
        <v>2</v>
      </c>
      <c r="S53" s="309">
        <f t="shared" si="2"/>
        <v>971885</v>
      </c>
    </row>
    <row r="54" spans="2:19" ht="15.75">
      <c r="M54" s="193" t="s">
        <v>6</v>
      </c>
      <c r="N54" s="297">
        <v>1</v>
      </c>
      <c r="O54" s="307">
        <v>95985</v>
      </c>
      <c r="P54" s="297">
        <v>5</v>
      </c>
      <c r="Q54" s="98">
        <v>6306086</v>
      </c>
      <c r="R54" s="297">
        <f t="shared" si="3"/>
        <v>6</v>
      </c>
      <c r="S54" s="308">
        <f t="shared" si="2"/>
        <v>6402071</v>
      </c>
    </row>
    <row r="55" spans="2:19" ht="15">
      <c r="M55" s="273" t="s">
        <v>7</v>
      </c>
      <c r="N55" s="304">
        <v>33</v>
      </c>
      <c r="O55" s="306">
        <v>66015324</v>
      </c>
      <c r="P55" s="304">
        <v>25</v>
      </c>
      <c r="Q55" s="302">
        <v>172652522</v>
      </c>
      <c r="R55" s="36">
        <f t="shared" si="3"/>
        <v>58</v>
      </c>
      <c r="S55" s="309">
        <f t="shared" si="2"/>
        <v>238667846</v>
      </c>
    </row>
    <row r="56" spans="2:19" ht="15.75">
      <c r="M56" s="193" t="s">
        <v>0</v>
      </c>
      <c r="N56" s="297">
        <f>SUM(N42:N55)</f>
        <v>321</v>
      </c>
      <c r="O56" s="307">
        <f>SUM(O42:O55)</f>
        <v>432193232</v>
      </c>
      <c r="P56" s="297">
        <f>SUM(P42:P55)</f>
        <v>370</v>
      </c>
      <c r="Q56" s="98">
        <f>SUM(Q42:Q55)</f>
        <v>2359198453</v>
      </c>
      <c r="R56" s="297">
        <f>SUM(N56,P56)</f>
        <v>691</v>
      </c>
      <c r="S56" s="308">
        <f>SUM(O56,Q56)</f>
        <v>2791391685</v>
      </c>
    </row>
    <row r="57" spans="2:19">
      <c r="S57" s="378"/>
    </row>
  </sheetData>
  <mergeCells count="9">
    <mergeCell ref="M40:M41"/>
    <mergeCell ref="N40:O40"/>
    <mergeCell ref="P40:Q40"/>
    <mergeCell ref="R40:S40"/>
    <mergeCell ref="B3:I3"/>
    <mergeCell ref="C5:D5"/>
    <mergeCell ref="F5:G5"/>
    <mergeCell ref="H5:I5"/>
    <mergeCell ref="M38:S38"/>
  </mergeCells>
  <printOptions horizontalCentered="1" verticalCentered="1"/>
  <pageMargins left="0.31496062992125984" right="0.15748031496062992" top="0.74803149606299213" bottom="0.98425196850393704" header="0.31496062992125984" footer="0.31496062992125984"/>
  <pageSetup paperSize="9" scale="89" orientation="portrait" r:id="rId1"/>
  <headerFooter>
    <oddFooter>&amp;C&amp;14 3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rightToLeft="1" view="pageBreakPreview" zoomScale="85" zoomScaleSheetLayoutView="85" workbookViewId="0">
      <selection activeCell="O20" sqref="O20"/>
    </sheetView>
  </sheetViews>
  <sheetFormatPr defaultRowHeight="21.95" customHeight="1"/>
  <cols>
    <col min="1" max="1" width="3.140625" style="29" customWidth="1"/>
    <col min="2" max="2" width="29.28515625" style="82" customWidth="1"/>
    <col min="3" max="3" width="6.28515625" style="29" customWidth="1"/>
    <col min="4" max="4" width="16.5703125" style="29" customWidth="1"/>
    <col min="5" max="5" width="8" style="29" customWidth="1"/>
    <col min="6" max="6" width="15.5703125" style="29" customWidth="1"/>
    <col min="7" max="7" width="9.7109375" style="29" customWidth="1"/>
    <col min="8" max="8" width="15.42578125" style="29" customWidth="1"/>
    <col min="9" max="9" width="7.85546875" style="29" bestFit="1" customWidth="1"/>
    <col min="10" max="10" width="14.28515625" style="29" customWidth="1"/>
    <col min="11" max="16384" width="9.140625" style="29"/>
  </cols>
  <sheetData>
    <row r="1" spans="2:13" ht="48.75" customHeight="1"/>
    <row r="2" spans="2:13" ht="21.95" customHeight="1">
      <c r="B2" s="544" t="s">
        <v>180</v>
      </c>
      <c r="C2" s="544"/>
      <c r="D2" s="544"/>
      <c r="E2" s="544"/>
      <c r="F2" s="544"/>
      <c r="G2" s="544"/>
      <c r="H2" s="544"/>
      <c r="I2" s="544"/>
      <c r="J2" s="544"/>
    </row>
    <row r="3" spans="2:13" ht="21.95" customHeight="1">
      <c r="B3" s="153"/>
      <c r="C3" s="153"/>
      <c r="D3" s="281"/>
      <c r="E3" s="281"/>
      <c r="F3" s="153"/>
      <c r="G3" s="153"/>
      <c r="H3" s="153"/>
      <c r="I3" s="153"/>
      <c r="J3" s="153"/>
    </row>
    <row r="4" spans="2:13" ht="21.95" customHeight="1" thickBot="1">
      <c r="B4" s="545" t="s">
        <v>88</v>
      </c>
      <c r="C4" s="545"/>
      <c r="D4" s="69"/>
      <c r="E4" s="69"/>
      <c r="F4" s="56"/>
      <c r="G4" s="56"/>
      <c r="H4" s="56"/>
      <c r="I4" s="604" t="s">
        <v>45</v>
      </c>
      <c r="J4" s="604"/>
    </row>
    <row r="5" spans="2:13" ht="21.95" customHeight="1" thickTop="1">
      <c r="B5" s="572" t="s">
        <v>8</v>
      </c>
      <c r="C5" s="586" t="s">
        <v>107</v>
      </c>
      <c r="D5" s="586"/>
      <c r="E5" s="291" t="s">
        <v>119</v>
      </c>
      <c r="F5" s="292"/>
      <c r="G5" s="586" t="s">
        <v>140</v>
      </c>
      <c r="H5" s="586"/>
      <c r="I5" s="571" t="s">
        <v>112</v>
      </c>
      <c r="J5" s="571"/>
      <c r="L5" s="42"/>
      <c r="M5" s="42"/>
    </row>
    <row r="6" spans="2:13" ht="21.95" customHeight="1" thickBot="1">
      <c r="B6" s="573"/>
      <c r="C6" s="314" t="s">
        <v>9</v>
      </c>
      <c r="D6" s="314" t="s">
        <v>10</v>
      </c>
      <c r="E6" s="314" t="s">
        <v>9</v>
      </c>
      <c r="F6" s="314" t="s">
        <v>10</v>
      </c>
      <c r="G6" s="314" t="s">
        <v>9</v>
      </c>
      <c r="H6" s="368" t="s">
        <v>101</v>
      </c>
      <c r="I6" s="314" t="s">
        <v>9</v>
      </c>
      <c r="J6" s="314" t="s">
        <v>76</v>
      </c>
      <c r="M6" s="42"/>
    </row>
    <row r="7" spans="2:13" s="32" customFormat="1" ht="21.95" customHeight="1">
      <c r="B7" s="298" t="s">
        <v>80</v>
      </c>
      <c r="C7" s="154">
        <v>0</v>
      </c>
      <c r="D7" s="154">
        <v>0</v>
      </c>
      <c r="E7" s="154">
        <v>0</v>
      </c>
      <c r="F7" s="154">
        <v>0</v>
      </c>
      <c r="G7" s="154">
        <v>1</v>
      </c>
      <c r="H7" s="278">
        <v>871555</v>
      </c>
      <c r="I7" s="154">
        <f>SUM(C7,E7,G7)</f>
        <v>1</v>
      </c>
      <c r="J7" s="278">
        <f>SUM(D7,F7,H7)</f>
        <v>871555</v>
      </c>
      <c r="M7" s="199"/>
    </row>
    <row r="8" spans="2:13" ht="21.95" customHeight="1">
      <c r="B8" s="149" t="s">
        <v>27</v>
      </c>
      <c r="C8" s="297">
        <v>4</v>
      </c>
      <c r="D8" s="274">
        <v>56174915</v>
      </c>
      <c r="E8" s="297">
        <v>0</v>
      </c>
      <c r="F8" s="297">
        <v>0</v>
      </c>
      <c r="G8" s="297">
        <v>0</v>
      </c>
      <c r="H8" s="297">
        <v>0</v>
      </c>
      <c r="I8" s="297">
        <f t="shared" ref="I8:I11" si="0">SUM(C8,E8,G8)</f>
        <v>4</v>
      </c>
      <c r="J8" s="274">
        <f t="shared" ref="J8:J11" si="1">SUM(D8,F8,H8)</f>
        <v>56174915</v>
      </c>
      <c r="M8" s="42"/>
    </row>
    <row r="9" spans="2:13" s="32" customFormat="1" ht="20.25" customHeight="1">
      <c r="B9" s="298" t="s">
        <v>56</v>
      </c>
      <c r="C9" s="154">
        <v>1</v>
      </c>
      <c r="D9" s="278">
        <v>287924</v>
      </c>
      <c r="E9" s="154">
        <v>0</v>
      </c>
      <c r="F9" s="154">
        <v>0</v>
      </c>
      <c r="G9" s="154">
        <v>0</v>
      </c>
      <c r="H9" s="154">
        <v>0</v>
      </c>
      <c r="I9" s="154">
        <f t="shared" si="0"/>
        <v>1</v>
      </c>
      <c r="J9" s="278">
        <f t="shared" si="1"/>
        <v>287924</v>
      </c>
      <c r="M9" s="199"/>
    </row>
    <row r="10" spans="2:13" ht="28.5" customHeight="1" thickBot="1">
      <c r="B10" s="451" t="s">
        <v>25</v>
      </c>
      <c r="C10" s="452">
        <v>3</v>
      </c>
      <c r="D10" s="450">
        <v>3562064</v>
      </c>
      <c r="E10" s="453">
        <v>22</v>
      </c>
      <c r="F10" s="453">
        <v>34262706</v>
      </c>
      <c r="G10" s="408">
        <v>297</v>
      </c>
      <c r="H10" s="450">
        <v>336828928</v>
      </c>
      <c r="I10" s="408">
        <f t="shared" si="0"/>
        <v>322</v>
      </c>
      <c r="J10" s="450">
        <f t="shared" si="1"/>
        <v>374653698</v>
      </c>
    </row>
    <row r="11" spans="2:13" ht="22.5" customHeight="1" thickBot="1">
      <c r="B11" s="369" t="s">
        <v>0</v>
      </c>
      <c r="C11" s="370">
        <f t="shared" ref="C11:H11" si="2">SUM(C7:C10)</f>
        <v>8</v>
      </c>
      <c r="D11" s="280">
        <f t="shared" si="2"/>
        <v>60024903</v>
      </c>
      <c r="E11" s="361">
        <f t="shared" si="2"/>
        <v>22</v>
      </c>
      <c r="F11" s="280">
        <f t="shared" si="2"/>
        <v>34262706</v>
      </c>
      <c r="G11" s="370">
        <f t="shared" si="2"/>
        <v>298</v>
      </c>
      <c r="H11" s="278">
        <f t="shared" si="2"/>
        <v>337700483</v>
      </c>
      <c r="I11" s="370">
        <f t="shared" si="0"/>
        <v>328</v>
      </c>
      <c r="J11" s="280">
        <f t="shared" si="1"/>
        <v>431988092</v>
      </c>
    </row>
    <row r="12" spans="2:13" s="32" customFormat="1" ht="17.25" hidden="1" customHeight="1" thickBot="1">
      <c r="B12" s="116"/>
      <c r="C12" s="158"/>
      <c r="D12" s="158"/>
      <c r="E12" s="158"/>
      <c r="F12" s="159"/>
      <c r="G12" s="158"/>
      <c r="H12" s="159"/>
      <c r="I12" s="158"/>
      <c r="J12" s="159"/>
    </row>
    <row r="13" spans="2:13" ht="21.95" customHeight="1" thickTop="1">
      <c r="B13" s="207"/>
      <c r="C13" s="208"/>
      <c r="D13" s="208"/>
      <c r="E13" s="208"/>
      <c r="F13" s="208"/>
      <c r="G13" s="208"/>
      <c r="H13" s="208"/>
      <c r="I13" s="208"/>
      <c r="J13" s="208"/>
    </row>
    <row r="14" spans="2:13" ht="21.95" customHeight="1">
      <c r="F14" s="237"/>
    </row>
  </sheetData>
  <mergeCells count="7">
    <mergeCell ref="B2:J2"/>
    <mergeCell ref="B4:C4"/>
    <mergeCell ref="I4:J4"/>
    <mergeCell ref="B5:B6"/>
    <mergeCell ref="G5:H5"/>
    <mergeCell ref="I5:J5"/>
    <mergeCell ref="C5:D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rightToLeft="1" view="pageBreakPreview" zoomScale="70" zoomScaleSheetLayoutView="70" workbookViewId="0">
      <selection activeCell="AA8" sqref="AA8"/>
    </sheetView>
  </sheetViews>
  <sheetFormatPr defaultRowHeight="21.95" customHeight="1"/>
  <cols>
    <col min="1" max="2" width="5.140625" style="29" customWidth="1"/>
    <col min="3" max="3" width="34.5703125" style="82" customWidth="1"/>
    <col min="4" max="4" width="8.7109375" style="29" customWidth="1"/>
    <col min="5" max="5" width="18.28515625" style="29" customWidth="1"/>
    <col min="6" max="6" width="8.7109375" style="29" customWidth="1"/>
    <col min="7" max="7" width="17.7109375" style="29" customWidth="1"/>
    <col min="8" max="8" width="10.28515625" style="29" customWidth="1"/>
    <col min="9" max="9" width="27" style="29" customWidth="1"/>
    <col min="10" max="10" width="4.7109375" style="29" customWidth="1"/>
    <col min="11" max="11" width="1.28515625" style="29" customWidth="1"/>
    <col min="12" max="18" width="9.140625" style="29" hidden="1" customWidth="1"/>
    <col min="19" max="16384" width="9.140625" style="29"/>
  </cols>
  <sheetData>
    <row r="2" spans="2:25" ht="20.25" customHeight="1"/>
    <row r="3" spans="2:25" ht="5.25" hidden="1" customHeight="1"/>
    <row r="4" spans="2:25" ht="12" hidden="1" customHeight="1"/>
    <row r="5" spans="2:25" ht="38.25" hidden="1" customHeight="1"/>
    <row r="6" spans="2:25" ht="26.25" customHeight="1">
      <c r="C6" s="605" t="s">
        <v>181</v>
      </c>
      <c r="D6" s="605"/>
      <c r="E6" s="605"/>
      <c r="F6" s="605"/>
      <c r="G6" s="605"/>
      <c r="H6" s="605"/>
      <c r="I6" s="605"/>
      <c r="X6" s="133"/>
      <c r="Y6" s="133"/>
    </row>
    <row r="7" spans="2:25" ht="21.95" customHeight="1" thickBot="1">
      <c r="C7" s="545" t="s">
        <v>88</v>
      </c>
      <c r="D7" s="545"/>
      <c r="E7" s="69"/>
      <c r="F7" s="69"/>
      <c r="G7" s="56"/>
      <c r="H7" s="57"/>
      <c r="I7" s="211" t="s">
        <v>128</v>
      </c>
    </row>
    <row r="8" spans="2:25" ht="21.95" customHeight="1" thickTop="1">
      <c r="C8" s="572" t="s">
        <v>44</v>
      </c>
      <c r="D8" s="571" t="s">
        <v>182</v>
      </c>
      <c r="E8" s="571"/>
      <c r="F8" s="571"/>
      <c r="G8" s="571"/>
      <c r="H8" s="571" t="s">
        <v>108</v>
      </c>
      <c r="I8" s="571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2:25" ht="21.95" customHeight="1" thickBot="1">
      <c r="C9" s="573"/>
      <c r="D9" s="314" t="s">
        <v>104</v>
      </c>
      <c r="E9" s="314" t="s">
        <v>10</v>
      </c>
      <c r="F9" s="314" t="s">
        <v>9</v>
      </c>
      <c r="G9" s="314" t="s">
        <v>123</v>
      </c>
      <c r="H9" s="314" t="s">
        <v>104</v>
      </c>
      <c r="I9" s="314" t="s">
        <v>102</v>
      </c>
      <c r="J9" s="32"/>
      <c r="K9" s="32"/>
      <c r="L9" s="32"/>
      <c r="M9" s="32"/>
      <c r="N9" s="32"/>
      <c r="O9" s="32"/>
      <c r="P9" s="32"/>
      <c r="Q9" s="32"/>
      <c r="R9" s="32"/>
      <c r="S9" s="32"/>
      <c r="X9" s="38"/>
      <c r="Y9" s="133"/>
    </row>
    <row r="10" spans="2:25" s="32" customFormat="1" ht="21.95" customHeight="1">
      <c r="C10" s="528" t="s">
        <v>81</v>
      </c>
      <c r="D10" s="529">
        <v>2</v>
      </c>
      <c r="E10" s="529">
        <v>1357183</v>
      </c>
      <c r="F10" s="529">
        <v>0</v>
      </c>
      <c r="G10" s="529">
        <v>0</v>
      </c>
      <c r="H10" s="529">
        <f>SUM(D10,F10)</f>
        <v>2</v>
      </c>
      <c r="I10" s="529">
        <f>SUM(E10,G10)</f>
        <v>1357183</v>
      </c>
      <c r="Y10" s="299"/>
    </row>
    <row r="11" spans="2:25" s="38" customFormat="1" ht="21.95" customHeight="1">
      <c r="B11" s="32"/>
      <c r="C11" s="530" t="s">
        <v>24</v>
      </c>
      <c r="D11" s="531">
        <v>12</v>
      </c>
      <c r="E11" s="531">
        <v>27930677</v>
      </c>
      <c r="F11" s="531">
        <v>0</v>
      </c>
      <c r="G11" s="531">
        <v>0</v>
      </c>
      <c r="H11" s="531">
        <f t="shared" ref="H11:H22" si="0">SUM(D11,F11)</f>
        <v>12</v>
      </c>
      <c r="I11" s="531">
        <f t="shared" ref="I11:I22" si="1">SUM(E11,G11)</f>
        <v>27930677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Y11" s="300"/>
    </row>
    <row r="12" spans="2:25" s="32" customFormat="1" ht="21.95" customHeight="1">
      <c r="C12" s="528" t="s">
        <v>183</v>
      </c>
      <c r="D12" s="529">
        <v>7</v>
      </c>
      <c r="E12" s="529">
        <v>46828194</v>
      </c>
      <c r="F12" s="529">
        <v>0</v>
      </c>
      <c r="G12" s="529">
        <v>0</v>
      </c>
      <c r="H12" s="529">
        <f t="shared" si="0"/>
        <v>7</v>
      </c>
      <c r="I12" s="529">
        <f t="shared" si="1"/>
        <v>46828194</v>
      </c>
      <c r="Y12" s="299"/>
    </row>
    <row r="13" spans="2:25" s="38" customFormat="1" ht="26.25" customHeight="1">
      <c r="B13" s="32"/>
      <c r="C13" s="530" t="s">
        <v>56</v>
      </c>
      <c r="D13" s="531">
        <v>5</v>
      </c>
      <c r="E13" s="531">
        <v>5314197</v>
      </c>
      <c r="F13" s="531">
        <v>0</v>
      </c>
      <c r="G13" s="531">
        <v>0</v>
      </c>
      <c r="H13" s="531">
        <f t="shared" si="0"/>
        <v>5</v>
      </c>
      <c r="I13" s="531">
        <f t="shared" si="1"/>
        <v>5314197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X13" s="32"/>
    </row>
    <row r="14" spans="2:25" s="32" customFormat="1" ht="17.25" customHeight="1">
      <c r="C14" s="528" t="s">
        <v>79</v>
      </c>
      <c r="D14" s="529">
        <v>1</v>
      </c>
      <c r="E14" s="529">
        <v>5597925</v>
      </c>
      <c r="F14" s="529">
        <v>0</v>
      </c>
      <c r="G14" s="529">
        <v>0</v>
      </c>
      <c r="H14" s="529">
        <f t="shared" si="0"/>
        <v>1</v>
      </c>
      <c r="I14" s="529">
        <f t="shared" si="1"/>
        <v>5597925</v>
      </c>
    </row>
    <row r="15" spans="2:25" ht="24" customHeight="1">
      <c r="B15" s="32"/>
      <c r="C15" s="530" t="s">
        <v>184</v>
      </c>
      <c r="D15" s="531">
        <v>1</v>
      </c>
      <c r="E15" s="531">
        <v>296295</v>
      </c>
      <c r="F15" s="531">
        <v>0</v>
      </c>
      <c r="G15" s="531">
        <v>0</v>
      </c>
      <c r="H15" s="531">
        <f t="shared" si="0"/>
        <v>1</v>
      </c>
      <c r="I15" s="531">
        <f t="shared" si="1"/>
        <v>296295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2:25" s="32" customFormat="1" ht="16.5" customHeight="1">
      <c r="C16" s="528" t="s">
        <v>185</v>
      </c>
      <c r="D16" s="529">
        <v>2</v>
      </c>
      <c r="E16" s="529">
        <v>1178600</v>
      </c>
      <c r="F16" s="529">
        <v>0</v>
      </c>
      <c r="G16" s="529">
        <v>0</v>
      </c>
      <c r="H16" s="529">
        <f t="shared" si="0"/>
        <v>2</v>
      </c>
      <c r="I16" s="529">
        <f t="shared" si="1"/>
        <v>1178600</v>
      </c>
    </row>
    <row r="17" spans="2:19" ht="24" customHeight="1">
      <c r="B17" s="32"/>
      <c r="C17" s="530" t="s">
        <v>153</v>
      </c>
      <c r="D17" s="531">
        <v>1</v>
      </c>
      <c r="E17" s="531">
        <v>1222081</v>
      </c>
      <c r="F17" s="531">
        <v>0</v>
      </c>
      <c r="G17" s="531">
        <v>0</v>
      </c>
      <c r="H17" s="531">
        <f t="shared" si="0"/>
        <v>1</v>
      </c>
      <c r="I17" s="531">
        <f t="shared" si="1"/>
        <v>1222081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2:19" s="32" customFormat="1" ht="28.5" customHeight="1">
      <c r="C18" s="528" t="s">
        <v>19</v>
      </c>
      <c r="D18" s="529">
        <v>5</v>
      </c>
      <c r="E18" s="529">
        <v>1115585119</v>
      </c>
      <c r="F18" s="529">
        <v>0</v>
      </c>
      <c r="G18" s="529">
        <v>0</v>
      </c>
      <c r="H18" s="529">
        <f t="shared" si="0"/>
        <v>5</v>
      </c>
      <c r="I18" s="529">
        <f t="shared" si="1"/>
        <v>1115585119</v>
      </c>
    </row>
    <row r="19" spans="2:19" s="38" customFormat="1" ht="16.5" customHeight="1">
      <c r="B19" s="32"/>
      <c r="C19" s="530" t="s">
        <v>154</v>
      </c>
      <c r="D19" s="531">
        <v>3</v>
      </c>
      <c r="E19" s="531">
        <v>255565</v>
      </c>
      <c r="F19" s="531">
        <v>0</v>
      </c>
      <c r="G19" s="531">
        <v>0</v>
      </c>
      <c r="H19" s="531">
        <f t="shared" si="0"/>
        <v>3</v>
      </c>
      <c r="I19" s="531">
        <f t="shared" si="1"/>
        <v>255565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2:19" s="32" customFormat="1" ht="24.75" customHeight="1">
      <c r="C20" s="528" t="s">
        <v>96</v>
      </c>
      <c r="D20" s="529">
        <v>17</v>
      </c>
      <c r="E20" s="529">
        <v>68303134</v>
      </c>
      <c r="F20" s="529">
        <v>6</v>
      </c>
      <c r="G20" s="529">
        <v>14572884</v>
      </c>
      <c r="H20" s="529">
        <f t="shared" si="0"/>
        <v>23</v>
      </c>
      <c r="I20" s="529">
        <f t="shared" si="1"/>
        <v>82876018</v>
      </c>
    </row>
    <row r="21" spans="2:19" s="38" customFormat="1" ht="23.25" customHeight="1" thickBot="1">
      <c r="B21" s="32"/>
      <c r="C21" s="368" t="s">
        <v>25</v>
      </c>
      <c r="D21" s="532">
        <v>28</v>
      </c>
      <c r="E21" s="532">
        <v>51812977</v>
      </c>
      <c r="F21" s="532">
        <v>0</v>
      </c>
      <c r="G21" s="532">
        <v>0</v>
      </c>
      <c r="H21" s="532">
        <f t="shared" si="0"/>
        <v>28</v>
      </c>
      <c r="I21" s="532">
        <f t="shared" si="1"/>
        <v>51812977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2:19" s="32" customFormat="1" ht="26.25" customHeight="1" thickBot="1">
      <c r="B22" s="199"/>
      <c r="C22" s="533" t="s">
        <v>0</v>
      </c>
      <c r="D22" s="534">
        <f>SUM(D10:D21)</f>
        <v>84</v>
      </c>
      <c r="E22" s="534">
        <f>SUM(E10:E21)</f>
        <v>1325681947</v>
      </c>
      <c r="F22" s="534">
        <v>6</v>
      </c>
      <c r="G22" s="534">
        <v>14572884</v>
      </c>
      <c r="H22" s="534">
        <f t="shared" si="0"/>
        <v>90</v>
      </c>
      <c r="I22" s="534">
        <f t="shared" si="1"/>
        <v>1340254831</v>
      </c>
    </row>
    <row r="23" spans="2:19" ht="33.75" customHeight="1" thickTop="1"/>
    <row r="24" spans="2:19" ht="21.95" customHeight="1">
      <c r="G24" s="44"/>
    </row>
    <row r="26" spans="2:19" ht="21.95" customHeight="1" thickBot="1">
      <c r="R26" s="137"/>
    </row>
    <row r="27" spans="2:19" ht="21.95" customHeight="1" thickTop="1"/>
  </sheetData>
  <mergeCells count="5">
    <mergeCell ref="C6:I6"/>
    <mergeCell ref="C7:D7"/>
    <mergeCell ref="D8:G8"/>
    <mergeCell ref="H8:I8"/>
    <mergeCell ref="C8:C9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0" orientation="landscape" r:id="rId1"/>
  <headerFooter>
    <oddFooter>&amp;C&amp;14 22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rightToLeft="1" view="pageBreakPreview" zoomScale="87" zoomScaleSheetLayoutView="87" workbookViewId="0">
      <selection activeCell="K16" sqref="K16"/>
    </sheetView>
  </sheetViews>
  <sheetFormatPr defaultRowHeight="21.95" customHeight="1"/>
  <cols>
    <col min="1" max="1" width="22.85546875" style="82" customWidth="1"/>
    <col min="2" max="2" width="8.140625" style="29" customWidth="1"/>
    <col min="3" max="3" width="17.5703125" style="29" customWidth="1"/>
    <col min="4" max="4" width="9" style="29" customWidth="1"/>
    <col min="5" max="5" width="25.85546875" style="29" customWidth="1"/>
    <col min="6" max="6" width="9.140625" style="29" customWidth="1"/>
    <col min="7" max="16384" width="9.140625" style="29"/>
  </cols>
  <sheetData>
    <row r="2" spans="1:7" ht="21.75" hidden="1" customHeight="1"/>
    <row r="3" spans="1:7" ht="45.75" hidden="1" customHeight="1"/>
    <row r="4" spans="1:7" ht="39" customHeight="1">
      <c r="A4" s="544" t="s">
        <v>198</v>
      </c>
      <c r="B4" s="544"/>
      <c r="C4" s="544"/>
      <c r="D4" s="544"/>
      <c r="E4" s="544"/>
    </row>
    <row r="5" spans="1:7" ht="21.95" customHeight="1" thickBot="1">
      <c r="A5" s="545" t="s">
        <v>89</v>
      </c>
      <c r="B5" s="545"/>
      <c r="C5" s="56"/>
      <c r="D5" s="57"/>
      <c r="E5" s="22" t="s">
        <v>45</v>
      </c>
      <c r="F5" s="53"/>
    </row>
    <row r="6" spans="1:7" ht="21.95" customHeight="1" thickTop="1">
      <c r="A6" s="572" t="s">
        <v>14</v>
      </c>
      <c r="B6" s="571" t="s">
        <v>105</v>
      </c>
      <c r="C6" s="571"/>
      <c r="D6" s="571" t="s">
        <v>129</v>
      </c>
      <c r="E6" s="571"/>
    </row>
    <row r="7" spans="1:7" ht="21.95" customHeight="1" thickBot="1">
      <c r="A7" s="573"/>
      <c r="B7" s="371" t="s">
        <v>9</v>
      </c>
      <c r="C7" s="372" t="s">
        <v>102</v>
      </c>
      <c r="D7" s="518" t="s">
        <v>9</v>
      </c>
      <c r="E7" s="518" t="s">
        <v>130</v>
      </c>
    </row>
    <row r="8" spans="1:7" ht="21.95" customHeight="1">
      <c r="A8" s="352" t="s">
        <v>81</v>
      </c>
      <c r="B8" s="130">
        <v>1</v>
      </c>
      <c r="C8" s="130">
        <v>151615</v>
      </c>
      <c r="D8" s="130">
        <v>1</v>
      </c>
      <c r="E8" s="130">
        <v>151615</v>
      </c>
    </row>
    <row r="9" spans="1:7" s="38" customFormat="1" ht="21.95" customHeight="1" thickBot="1">
      <c r="A9" s="351" t="s">
        <v>25</v>
      </c>
      <c r="B9" s="128">
        <v>12</v>
      </c>
      <c r="C9" s="128">
        <v>14826940</v>
      </c>
      <c r="D9" s="128">
        <v>12</v>
      </c>
      <c r="E9" s="128">
        <v>14826940</v>
      </c>
      <c r="F9" s="32"/>
    </row>
    <row r="10" spans="1:7" s="32" customFormat="1" ht="21.95" customHeight="1" thickBot="1">
      <c r="A10" s="353" t="s">
        <v>0</v>
      </c>
      <c r="B10" s="218">
        <v>13</v>
      </c>
      <c r="C10" s="218">
        <v>14978555</v>
      </c>
      <c r="D10" s="218">
        <v>13</v>
      </c>
      <c r="E10" s="218">
        <v>14978555</v>
      </c>
      <c r="G10" s="199"/>
    </row>
    <row r="11" spans="1:7" ht="21.95" customHeight="1" thickTop="1"/>
    <row r="12" spans="1:7" ht="21.95" customHeight="1">
      <c r="C12" s="44"/>
    </row>
  </sheetData>
  <mergeCells count="5">
    <mergeCell ref="A5:B5"/>
    <mergeCell ref="A6:A7"/>
    <mergeCell ref="B6:C6"/>
    <mergeCell ref="D6:E6"/>
    <mergeCell ref="A4:E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headerFooter>
    <oddFooter>&amp;C&amp;14 23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1"/>
  <sheetViews>
    <sheetView rightToLeft="1" view="pageBreakPreview" zoomScale="87" zoomScaleSheetLayoutView="87" workbookViewId="0">
      <selection activeCell="K10" sqref="K10"/>
    </sheetView>
  </sheetViews>
  <sheetFormatPr defaultRowHeight="21.95" customHeight="1"/>
  <cols>
    <col min="1" max="1" width="2.5703125" style="29" customWidth="1"/>
    <col min="2" max="2" width="21.140625" style="82" customWidth="1"/>
    <col min="3" max="3" width="14.140625" style="29" customWidth="1"/>
    <col min="4" max="4" width="18.85546875" style="29" customWidth="1"/>
    <col min="5" max="5" width="12" style="29" customWidth="1"/>
    <col min="6" max="6" width="33.28515625" style="29" customWidth="1"/>
    <col min="7" max="16384" width="9.140625" style="29"/>
  </cols>
  <sheetData>
    <row r="3" spans="2:9" ht="21.75" hidden="1" customHeight="1"/>
    <row r="4" spans="2:9" ht="45.75" hidden="1" customHeight="1"/>
    <row r="5" spans="2:9" ht="27" customHeight="1">
      <c r="B5" s="544" t="s">
        <v>186</v>
      </c>
      <c r="C5" s="544"/>
      <c r="D5" s="544"/>
      <c r="E5" s="544"/>
      <c r="F5" s="544"/>
    </row>
    <row r="6" spans="2:9" ht="21.95" customHeight="1" thickBot="1">
      <c r="B6" s="282" t="s">
        <v>89</v>
      </c>
      <c r="C6" s="56"/>
      <c r="D6" s="56"/>
      <c r="E6" s="57"/>
      <c r="F6" s="209" t="s">
        <v>45</v>
      </c>
      <c r="G6" s="53"/>
    </row>
    <row r="7" spans="2:9" ht="21.95" customHeight="1" thickTop="1">
      <c r="B7" s="572" t="s">
        <v>14</v>
      </c>
      <c r="C7" s="292" t="s">
        <v>141</v>
      </c>
      <c r="D7" s="292"/>
      <c r="E7" s="571" t="s">
        <v>121</v>
      </c>
      <c r="F7" s="571"/>
    </row>
    <row r="8" spans="2:9" ht="21" customHeight="1" thickBot="1">
      <c r="B8" s="573"/>
      <c r="C8" s="606" t="s">
        <v>216</v>
      </c>
      <c r="D8" s="606"/>
      <c r="E8" s="372" t="s">
        <v>9</v>
      </c>
      <c r="F8" s="372" t="s">
        <v>125</v>
      </c>
    </row>
    <row r="9" spans="2:9" ht="24.75" customHeight="1" thickBot="1">
      <c r="B9" s="392" t="s">
        <v>25</v>
      </c>
      <c r="C9" s="126">
        <v>1</v>
      </c>
      <c r="D9" s="385">
        <v>1010010</v>
      </c>
      <c r="E9" s="631">
        <v>1</v>
      </c>
      <c r="F9" s="631">
        <v>1010010</v>
      </c>
      <c r="I9" s="42"/>
    </row>
    <row r="10" spans="2:9" ht="24" customHeight="1" thickBot="1">
      <c r="B10" s="375" t="s">
        <v>0</v>
      </c>
      <c r="C10" s="376">
        <v>1</v>
      </c>
      <c r="D10" s="632">
        <v>1010010</v>
      </c>
      <c r="E10" s="376">
        <v>1</v>
      </c>
      <c r="F10" s="376">
        <v>1010010</v>
      </c>
      <c r="H10" s="199"/>
    </row>
    <row r="11" spans="2:9" ht="21.95" customHeight="1" thickTop="1"/>
  </sheetData>
  <mergeCells count="4">
    <mergeCell ref="B5:F5"/>
    <mergeCell ref="B7:B8"/>
    <mergeCell ref="E7:F7"/>
    <mergeCell ref="C8:D8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headerFooter>
    <oddFooter>&amp;C&amp;14 24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rightToLeft="1" view="pageBreakPreview" topLeftCell="A4" zoomScaleSheetLayoutView="100" workbookViewId="0">
      <selection activeCell="D19" sqref="D19"/>
    </sheetView>
  </sheetViews>
  <sheetFormatPr defaultRowHeight="21.95" customHeight="1"/>
  <cols>
    <col min="1" max="1" width="2.7109375" style="29" customWidth="1"/>
    <col min="2" max="2" width="26.7109375" style="82" customWidth="1"/>
    <col min="3" max="3" width="7" style="82" customWidth="1"/>
    <col min="4" max="4" width="14" style="82" customWidth="1"/>
    <col min="5" max="5" width="5.85546875" style="82" customWidth="1"/>
    <col min="6" max="6" width="11.28515625" style="82" customWidth="1"/>
    <col min="7" max="7" width="5.42578125" style="29" customWidth="1"/>
    <col min="8" max="8" width="13.85546875" style="29" customWidth="1"/>
    <col min="9" max="9" width="8" style="29" customWidth="1"/>
    <col min="10" max="10" width="14.85546875" style="29" customWidth="1"/>
    <col min="11" max="16384" width="9.140625" style="29"/>
  </cols>
  <sheetData>
    <row r="2" spans="1:11" ht="12.75"/>
    <row r="3" spans="1:11" ht="12.75"/>
    <row r="4" spans="1:11" ht="23.25" customHeight="1">
      <c r="B4" s="544" t="s">
        <v>188</v>
      </c>
      <c r="C4" s="544"/>
      <c r="D4" s="544"/>
      <c r="E4" s="544"/>
      <c r="F4" s="544"/>
      <c r="G4" s="544"/>
      <c r="H4" s="544"/>
      <c r="I4" s="544"/>
      <c r="J4" s="544"/>
    </row>
    <row r="5" spans="1:11" ht="21.95" customHeight="1" thickBot="1">
      <c r="B5" s="545" t="s">
        <v>217</v>
      </c>
      <c r="C5" s="545"/>
      <c r="D5" s="545"/>
      <c r="E5" s="545"/>
      <c r="F5" s="545"/>
      <c r="G5" s="545"/>
      <c r="H5" s="64"/>
      <c r="I5" s="546" t="s">
        <v>45</v>
      </c>
      <c r="J5" s="546"/>
      <c r="K5" s="57"/>
    </row>
    <row r="6" spans="1:11" ht="21.95" customHeight="1" thickTop="1">
      <c r="B6" s="547" t="s">
        <v>14</v>
      </c>
      <c r="C6" s="551" t="s">
        <v>187</v>
      </c>
      <c r="D6" s="551"/>
      <c r="E6" s="551"/>
      <c r="F6" s="551"/>
      <c r="G6" s="551" t="s">
        <v>124</v>
      </c>
      <c r="H6" s="551"/>
      <c r="I6" s="551" t="s">
        <v>103</v>
      </c>
      <c r="J6" s="551"/>
      <c r="K6" s="57"/>
    </row>
    <row r="7" spans="1:11" ht="21.95" customHeight="1" thickBot="1">
      <c r="B7" s="548"/>
      <c r="C7" s="219" t="s">
        <v>9</v>
      </c>
      <c r="D7" s="219" t="s">
        <v>10</v>
      </c>
      <c r="E7" s="219" t="s">
        <v>9</v>
      </c>
      <c r="F7" s="219" t="s">
        <v>10</v>
      </c>
      <c r="G7" s="219" t="s">
        <v>9</v>
      </c>
      <c r="H7" s="219" t="s">
        <v>10</v>
      </c>
      <c r="I7" s="219" t="s">
        <v>9</v>
      </c>
      <c r="J7" s="219" t="s">
        <v>10</v>
      </c>
      <c r="K7" s="57"/>
    </row>
    <row r="8" spans="1:11" s="32" customFormat="1" ht="15.75">
      <c r="B8" s="404" t="s">
        <v>96</v>
      </c>
      <c r="C8" s="130">
        <v>1</v>
      </c>
      <c r="D8" s="130">
        <v>426058</v>
      </c>
      <c r="E8" s="130">
        <v>0</v>
      </c>
      <c r="F8" s="130">
        <v>0</v>
      </c>
      <c r="G8" s="131">
        <v>0</v>
      </c>
      <c r="H8" s="131">
        <v>0</v>
      </c>
      <c r="I8" s="131">
        <f t="shared" ref="I8:J15" si="0">SUM(C8,E8,G8)</f>
        <v>1</v>
      </c>
      <c r="J8" s="131">
        <f t="shared" si="0"/>
        <v>426058</v>
      </c>
      <c r="K8" s="160"/>
    </row>
    <row r="9" spans="1:11" ht="15.75">
      <c r="B9" s="405" t="s">
        <v>19</v>
      </c>
      <c r="C9" s="128">
        <v>1</v>
      </c>
      <c r="D9" s="128">
        <v>525285</v>
      </c>
      <c r="E9" s="128">
        <v>0</v>
      </c>
      <c r="F9" s="128">
        <v>0</v>
      </c>
      <c r="G9" s="129">
        <v>0</v>
      </c>
      <c r="H9" s="129">
        <v>0</v>
      </c>
      <c r="I9" s="129">
        <f t="shared" si="0"/>
        <v>1</v>
      </c>
      <c r="J9" s="129">
        <f t="shared" si="0"/>
        <v>525285</v>
      </c>
      <c r="K9" s="57"/>
    </row>
    <row r="10" spans="1:11" s="32" customFormat="1" ht="15.75">
      <c r="B10" s="404" t="s">
        <v>27</v>
      </c>
      <c r="C10" s="130">
        <v>0</v>
      </c>
      <c r="D10" s="130">
        <v>0</v>
      </c>
      <c r="E10" s="130">
        <v>0</v>
      </c>
      <c r="F10" s="130">
        <v>0</v>
      </c>
      <c r="G10" s="131">
        <v>1</v>
      </c>
      <c r="H10" s="131">
        <v>7983075</v>
      </c>
      <c r="I10" s="131">
        <f t="shared" si="0"/>
        <v>1</v>
      </c>
      <c r="J10" s="131">
        <f t="shared" si="0"/>
        <v>7983075</v>
      </c>
      <c r="K10" s="160"/>
    </row>
    <row r="11" spans="1:11" ht="24" customHeight="1">
      <c r="B11" s="405" t="s">
        <v>56</v>
      </c>
      <c r="C11" s="128">
        <v>4</v>
      </c>
      <c r="D11" s="128">
        <v>9986949</v>
      </c>
      <c r="E11" s="128">
        <v>1</v>
      </c>
      <c r="F11" s="128">
        <v>1564201</v>
      </c>
      <c r="G11" s="129">
        <v>0</v>
      </c>
      <c r="H11" s="129">
        <v>0</v>
      </c>
      <c r="I11" s="129">
        <f t="shared" si="0"/>
        <v>5</v>
      </c>
      <c r="J11" s="129">
        <f t="shared" si="0"/>
        <v>11551150</v>
      </c>
      <c r="K11" s="57"/>
    </row>
    <row r="12" spans="1:11" s="32" customFormat="1" ht="16.5" customHeight="1">
      <c r="B12" s="404" t="s">
        <v>22</v>
      </c>
      <c r="C12" s="130">
        <v>0</v>
      </c>
      <c r="D12" s="130">
        <v>0</v>
      </c>
      <c r="E12" s="130">
        <v>0</v>
      </c>
      <c r="F12" s="130">
        <v>0</v>
      </c>
      <c r="G12" s="131">
        <v>3</v>
      </c>
      <c r="H12" s="131">
        <v>2635537</v>
      </c>
      <c r="I12" s="131">
        <f t="shared" si="0"/>
        <v>3</v>
      </c>
      <c r="J12" s="131">
        <f t="shared" si="0"/>
        <v>2635537</v>
      </c>
      <c r="K12" s="160"/>
    </row>
    <row r="13" spans="1:11" ht="16.5" customHeight="1">
      <c r="B13" s="405" t="s">
        <v>23</v>
      </c>
      <c r="C13" s="128">
        <v>1</v>
      </c>
      <c r="D13" s="128">
        <v>472250</v>
      </c>
      <c r="E13" s="128">
        <v>0</v>
      </c>
      <c r="F13" s="128">
        <v>0</v>
      </c>
      <c r="G13" s="129">
        <v>0</v>
      </c>
      <c r="H13" s="129">
        <v>0</v>
      </c>
      <c r="I13" s="129">
        <f t="shared" si="0"/>
        <v>1</v>
      </c>
      <c r="J13" s="129">
        <f t="shared" si="0"/>
        <v>472250</v>
      </c>
      <c r="K13" s="57"/>
    </row>
    <row r="14" spans="1:11" s="32" customFormat="1" ht="16.5" customHeight="1" thickBot="1">
      <c r="B14" s="448" t="s">
        <v>26</v>
      </c>
      <c r="C14" s="449">
        <v>0</v>
      </c>
      <c r="D14" s="449">
        <v>0</v>
      </c>
      <c r="E14" s="449">
        <v>0</v>
      </c>
      <c r="F14" s="449">
        <v>0</v>
      </c>
      <c r="G14" s="357">
        <v>2</v>
      </c>
      <c r="H14" s="357">
        <v>5987432</v>
      </c>
      <c r="I14" s="357">
        <f t="shared" si="0"/>
        <v>2</v>
      </c>
      <c r="J14" s="357">
        <f t="shared" si="0"/>
        <v>5987432</v>
      </c>
      <c r="K14" s="160"/>
    </row>
    <row r="15" spans="1:11" ht="16.5" customHeight="1" thickBot="1">
      <c r="B15" s="447" t="s">
        <v>0</v>
      </c>
      <c r="C15" s="429">
        <f>SUM(C8:C14)</f>
        <v>7</v>
      </c>
      <c r="D15" s="429">
        <f>SUM(D8:D14)</f>
        <v>11410542</v>
      </c>
      <c r="E15" s="429">
        <v>1</v>
      </c>
      <c r="F15" s="429">
        <v>1564201</v>
      </c>
      <c r="G15" s="424">
        <v>6</v>
      </c>
      <c r="H15" s="424">
        <f>SUM(H8:H14)</f>
        <v>16606044</v>
      </c>
      <c r="I15" s="424">
        <f t="shared" si="0"/>
        <v>14</v>
      </c>
      <c r="J15" s="341">
        <f t="shared" si="0"/>
        <v>29580787</v>
      </c>
      <c r="K15" s="57"/>
    </row>
    <row r="16" spans="1:11" ht="16.5" customHeight="1" thickTop="1">
      <c r="A16" s="42"/>
      <c r="B16" s="141"/>
      <c r="C16" s="141"/>
      <c r="D16" s="141"/>
      <c r="E16" s="141"/>
      <c r="F16" s="141"/>
      <c r="G16" s="142"/>
      <c r="H16" s="143"/>
      <c r="I16" s="142"/>
      <c r="J16" s="144"/>
      <c r="K16" s="57"/>
    </row>
    <row r="17" spans="2:15" ht="21.95" customHeight="1">
      <c r="B17" s="111"/>
      <c r="C17" s="111"/>
      <c r="D17" s="111"/>
      <c r="E17" s="111"/>
      <c r="F17" s="111"/>
      <c r="G17" s="106"/>
      <c r="H17" s="106"/>
      <c r="I17" s="106"/>
      <c r="J17" s="145"/>
      <c r="K17" s="57"/>
      <c r="N17" s="42"/>
      <c r="O17" s="42"/>
    </row>
    <row r="18" spans="2:15" ht="21.95" customHeight="1">
      <c r="B18" s="111"/>
      <c r="C18" s="111"/>
      <c r="D18" s="111"/>
      <c r="E18" s="111"/>
      <c r="F18" s="111"/>
      <c r="G18" s="106"/>
      <c r="H18" s="106"/>
      <c r="I18" s="106"/>
      <c r="J18" s="106"/>
      <c r="K18" s="57"/>
      <c r="O18" s="42"/>
    </row>
    <row r="19" spans="2:15" ht="21.95" customHeight="1">
      <c r="B19" s="89"/>
      <c r="C19" s="89"/>
      <c r="D19" s="89"/>
      <c r="E19" s="89"/>
      <c r="F19" s="89"/>
      <c r="G19" s="57"/>
      <c r="H19" s="57"/>
      <c r="I19" s="57"/>
      <c r="J19" s="57"/>
      <c r="K19" s="57"/>
    </row>
    <row r="21" spans="2:15" ht="21.95" customHeight="1">
      <c r="K21" s="42"/>
      <c r="L21" s="42"/>
    </row>
    <row r="27" spans="2:15" ht="21.95" customHeight="1">
      <c r="J27" s="42"/>
    </row>
    <row r="28" spans="2:15" ht="21.95" customHeight="1">
      <c r="I28" s="42"/>
    </row>
  </sheetData>
  <mergeCells count="7">
    <mergeCell ref="B4:J4"/>
    <mergeCell ref="B5:G5"/>
    <mergeCell ref="I5:J5"/>
    <mergeCell ref="B6:B7"/>
    <mergeCell ref="G6:H6"/>
    <mergeCell ref="I6:J6"/>
    <mergeCell ref="C6:F6"/>
  </mergeCells>
  <printOptions horizontalCentered="1" verticalCentered="1"/>
  <pageMargins left="0.31496062992125984" right="0.15748031496062992" top="0.74803149606299213" bottom="1.1023622047244095" header="0.31496062992125984" footer="0.31496062992125984"/>
  <pageSetup paperSize="9" orientation="landscape" r:id="rId1"/>
  <headerFooter>
    <oddFooter>&amp;C&amp;14 25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rightToLeft="1" view="pageBreakPreview" zoomScaleSheetLayoutView="100" workbookViewId="0">
      <selection activeCell="Q5" sqref="Q5"/>
    </sheetView>
  </sheetViews>
  <sheetFormatPr defaultRowHeight="21.95" customHeight="1"/>
  <cols>
    <col min="1" max="1" width="2.7109375" style="29" customWidth="1"/>
    <col min="2" max="2" width="33.140625" style="82" customWidth="1"/>
    <col min="3" max="3" width="7.42578125" style="82" customWidth="1"/>
    <col min="4" max="4" width="19.140625" style="82" customWidth="1"/>
    <col min="5" max="5" width="6.85546875" style="29" customWidth="1"/>
    <col min="6" max="6" width="26.140625" style="29" customWidth="1"/>
    <col min="7" max="7" width="0.140625" style="29" hidden="1" customWidth="1"/>
    <col min="8" max="10" width="9.140625" style="29" hidden="1" customWidth="1"/>
    <col min="11" max="11" width="7.42578125" style="29" customWidth="1"/>
    <col min="12" max="16384" width="9.140625" style="29"/>
  </cols>
  <sheetData>
    <row r="1" spans="1:11" ht="21.95" customHeight="1">
      <c r="K1" s="133"/>
    </row>
    <row r="2" spans="1:11" ht="12.75"/>
    <row r="3" spans="1:11" ht="12.75"/>
    <row r="4" spans="1:11" ht="18">
      <c r="B4" s="544" t="s">
        <v>206</v>
      </c>
      <c r="C4" s="544"/>
      <c r="D4" s="544"/>
      <c r="E4" s="544"/>
      <c r="F4" s="544"/>
    </row>
    <row r="5" spans="1:11" ht="21.95" customHeight="1" thickBot="1">
      <c r="B5" s="545" t="s">
        <v>90</v>
      </c>
      <c r="C5" s="545"/>
      <c r="D5" s="545"/>
      <c r="E5" s="579" t="s">
        <v>45</v>
      </c>
      <c r="F5" s="579"/>
      <c r="G5" s="57"/>
    </row>
    <row r="6" spans="1:11" ht="21.95" customHeight="1" thickTop="1">
      <c r="B6" s="547" t="s">
        <v>14</v>
      </c>
      <c r="C6" s="551" t="s">
        <v>106</v>
      </c>
      <c r="D6" s="551"/>
      <c r="E6" s="551" t="s">
        <v>120</v>
      </c>
      <c r="F6" s="551"/>
      <c r="G6" s="57"/>
    </row>
    <row r="7" spans="1:11" ht="21.95" customHeight="1" thickBot="1">
      <c r="B7" s="548"/>
      <c r="C7" s="200" t="s">
        <v>9</v>
      </c>
      <c r="D7" s="200" t="s">
        <v>123</v>
      </c>
      <c r="E7" s="200" t="s">
        <v>9</v>
      </c>
      <c r="F7" s="200" t="s">
        <v>125</v>
      </c>
      <c r="G7" s="57"/>
    </row>
    <row r="8" spans="1:11" ht="15.75">
      <c r="A8" s="32"/>
      <c r="B8" s="405" t="s">
        <v>18</v>
      </c>
      <c r="C8" s="128">
        <v>3</v>
      </c>
      <c r="D8" s="128">
        <v>1494824</v>
      </c>
      <c r="E8" s="129">
        <v>3</v>
      </c>
      <c r="F8" s="129">
        <v>1494824</v>
      </c>
      <c r="G8" s="160"/>
    </row>
    <row r="9" spans="1:11" ht="16.5" thickBot="1">
      <c r="A9" s="32"/>
      <c r="B9" s="404" t="s">
        <v>96</v>
      </c>
      <c r="C9" s="130">
        <v>2</v>
      </c>
      <c r="D9" s="130">
        <v>1599544</v>
      </c>
      <c r="E9" s="131">
        <v>2</v>
      </c>
      <c r="F9" s="131">
        <v>1599544</v>
      </c>
      <c r="G9" s="160"/>
    </row>
    <row r="10" spans="1:11" s="38" customFormat="1" ht="16.5" customHeight="1" thickBot="1">
      <c r="A10" s="32"/>
      <c r="B10" s="406" t="s">
        <v>0</v>
      </c>
      <c r="C10" s="376">
        <v>5</v>
      </c>
      <c r="D10" s="376">
        <v>3094368</v>
      </c>
      <c r="E10" s="358">
        <v>5</v>
      </c>
      <c r="F10" s="358">
        <v>3094368</v>
      </c>
      <c r="G10" s="160"/>
    </row>
    <row r="11" spans="1:11" ht="16.5" customHeight="1" thickTop="1">
      <c r="A11" s="42"/>
      <c r="B11" s="141"/>
      <c r="C11" s="141"/>
      <c r="D11" s="141"/>
      <c r="E11" s="142"/>
      <c r="F11" s="144"/>
      <c r="G11" s="57"/>
    </row>
    <row r="12" spans="1:11" ht="27.75" customHeight="1">
      <c r="B12" s="111"/>
      <c r="C12" s="111"/>
      <c r="D12" s="111"/>
      <c r="E12" s="106"/>
      <c r="F12" s="145"/>
      <c r="G12" s="57"/>
      <c r="K12" s="42"/>
    </row>
    <row r="13" spans="1:11" ht="21.95" customHeight="1">
      <c r="B13" s="111"/>
      <c r="C13" s="607"/>
      <c r="D13" s="607"/>
      <c r="E13" s="106"/>
      <c r="F13" s="106"/>
      <c r="G13" s="57"/>
    </row>
    <row r="14" spans="1:11" ht="21.95" customHeight="1">
      <c r="B14" s="89"/>
      <c r="C14" s="89"/>
      <c r="D14" s="89"/>
      <c r="E14" s="57"/>
      <c r="F14" s="57"/>
      <c r="G14" s="57"/>
    </row>
    <row r="16" spans="1:11" ht="21.95" customHeight="1">
      <c r="G16" s="42"/>
      <c r="H16" s="42"/>
    </row>
    <row r="22" spans="5:6" ht="21.95" customHeight="1">
      <c r="F22" s="42"/>
    </row>
    <row r="23" spans="5:6" ht="21.95" customHeight="1">
      <c r="E23" s="42"/>
    </row>
  </sheetData>
  <mergeCells count="7">
    <mergeCell ref="C13:D13"/>
    <mergeCell ref="B4:F4"/>
    <mergeCell ref="B5:D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1.5354330708661419" header="0.31496062992125984" footer="0.31496062992125984"/>
  <pageSetup paperSize="9" orientation="landscape" r:id="rId1"/>
  <headerFooter>
    <oddFooter>&amp;C&amp;14 26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rightToLeft="1" tabSelected="1" view="pageBreakPreview" zoomScale="89" zoomScaleSheetLayoutView="89" workbookViewId="0">
      <selection activeCell="C14" sqref="C14"/>
    </sheetView>
  </sheetViews>
  <sheetFormatPr defaultRowHeight="21.95" customHeight="1"/>
  <cols>
    <col min="1" max="1" width="2" style="29" customWidth="1"/>
    <col min="2" max="2" width="27.28515625" style="82" customWidth="1"/>
    <col min="3" max="3" width="6.7109375" style="29" customWidth="1"/>
    <col min="4" max="4" width="18" style="29" customWidth="1"/>
    <col min="5" max="5" width="8.28515625" style="29" customWidth="1"/>
    <col min="6" max="6" width="32.28515625" style="29" customWidth="1"/>
    <col min="7" max="16384" width="9.140625" style="29"/>
  </cols>
  <sheetData>
    <row r="3" spans="1:6" ht="48.75" customHeight="1"/>
    <row r="4" spans="1:6" ht="33.75" customHeight="1">
      <c r="B4" s="544" t="s">
        <v>207</v>
      </c>
      <c r="C4" s="544"/>
      <c r="D4" s="544"/>
      <c r="E4" s="544"/>
      <c r="F4" s="544"/>
    </row>
    <row r="5" spans="1:6" ht="21.95" customHeight="1" thickBot="1">
      <c r="B5" s="545" t="s">
        <v>88</v>
      </c>
      <c r="C5" s="545"/>
      <c r="D5" s="56"/>
      <c r="E5" s="608" t="s">
        <v>126</v>
      </c>
      <c r="F5" s="608" t="s">
        <v>45</v>
      </c>
    </row>
    <row r="6" spans="1:6" ht="21.95" customHeight="1" thickTop="1">
      <c r="B6" s="547" t="s">
        <v>14</v>
      </c>
      <c r="C6" s="551" t="s">
        <v>131</v>
      </c>
      <c r="D6" s="551"/>
      <c r="E6" s="551" t="s">
        <v>129</v>
      </c>
      <c r="F6" s="551"/>
    </row>
    <row r="7" spans="1:6" ht="21.95" customHeight="1" thickBot="1">
      <c r="B7" s="548"/>
      <c r="C7" s="125" t="s">
        <v>9</v>
      </c>
      <c r="D7" s="200" t="s">
        <v>122</v>
      </c>
      <c r="E7" s="200" t="s">
        <v>9</v>
      </c>
      <c r="F7" s="200" t="s">
        <v>123</v>
      </c>
    </row>
    <row r="8" spans="1:6" ht="24.75" customHeight="1">
      <c r="B8" s="497" t="s">
        <v>18</v>
      </c>
      <c r="C8" s="498">
        <v>1</v>
      </c>
      <c r="D8" s="498">
        <v>4317997</v>
      </c>
      <c r="E8" s="499">
        <v>1</v>
      </c>
      <c r="F8" s="498">
        <v>4317997</v>
      </c>
    </row>
    <row r="9" spans="1:6" ht="23.25" customHeight="1">
      <c r="B9" s="500" t="s">
        <v>25</v>
      </c>
      <c r="C9" s="501">
        <v>1</v>
      </c>
      <c r="D9" s="501">
        <v>416762</v>
      </c>
      <c r="E9" s="502">
        <v>1</v>
      </c>
      <c r="F9" s="501">
        <v>416762</v>
      </c>
    </row>
    <row r="10" spans="1:6" ht="22.5" customHeight="1" thickBot="1">
      <c r="A10" s="42"/>
      <c r="B10" s="444" t="s">
        <v>0</v>
      </c>
      <c r="C10" s="445">
        <f>SUM(C8:C9)</f>
        <v>2</v>
      </c>
      <c r="D10" s="445">
        <f>SUM(D8:D9)</f>
        <v>4734759</v>
      </c>
      <c r="E10" s="429">
        <f>SUM(E8:E9)</f>
        <v>2</v>
      </c>
      <c r="F10" s="446">
        <f>SUM(F8:F9)</f>
        <v>4734759</v>
      </c>
    </row>
    <row r="11" spans="1:6" ht="21.95" customHeight="1" thickTop="1">
      <c r="A11" s="42"/>
      <c r="B11" s="443"/>
    </row>
    <row r="12" spans="1:6" ht="21.95" customHeight="1">
      <c r="A12" s="42"/>
      <c r="B12" s="443"/>
      <c r="C12" s="42"/>
      <c r="D12" s="237"/>
    </row>
  </sheetData>
  <mergeCells count="6">
    <mergeCell ref="B4:F4"/>
    <mergeCell ref="B5:C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1.3779527559055118" header="0.31496062992125984" footer="0.31496062992125984"/>
  <pageSetup paperSize="9" orientation="landscape" r:id="rId1"/>
  <headerFooter>
    <oddFooter>&amp;C27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rightToLeft="1" view="pageBreakPreview" topLeftCell="A7" zoomScaleSheetLayoutView="100" workbookViewId="0">
      <selection activeCell="N4" sqref="N4"/>
    </sheetView>
  </sheetViews>
  <sheetFormatPr defaultRowHeight="21.95" customHeight="1"/>
  <cols>
    <col min="1" max="1" width="4.28515625" style="29" customWidth="1"/>
    <col min="2" max="2" width="27.28515625" style="82" customWidth="1"/>
    <col min="3" max="3" width="7" style="29" customWidth="1"/>
    <col min="4" max="4" width="13" style="29" customWidth="1"/>
    <col min="5" max="5" width="7.85546875" style="29" customWidth="1"/>
    <col min="6" max="6" width="11.85546875" style="29" customWidth="1"/>
    <col min="7" max="7" width="7.140625" style="29" customWidth="1"/>
    <col min="8" max="8" width="12.42578125" style="29" customWidth="1"/>
    <col min="9" max="9" width="6.85546875" style="29" customWidth="1"/>
    <col min="10" max="10" width="19.5703125" style="29" customWidth="1"/>
    <col min="11" max="16384" width="9.140625" style="29"/>
  </cols>
  <sheetData>
    <row r="1" spans="1:10" ht="57.75" customHeight="1"/>
    <row r="2" spans="1:10" ht="18">
      <c r="B2" s="544" t="s">
        <v>190</v>
      </c>
      <c r="C2" s="544"/>
      <c r="D2" s="544"/>
      <c r="E2" s="544"/>
      <c r="F2" s="544"/>
      <c r="G2" s="544"/>
      <c r="H2" s="544"/>
      <c r="I2" s="544"/>
      <c r="J2" s="544"/>
    </row>
    <row r="3" spans="1:10" ht="21.95" customHeight="1">
      <c r="B3" s="85"/>
      <c r="C3" s="65"/>
      <c r="D3" s="65"/>
      <c r="E3" s="195"/>
      <c r="F3" s="283"/>
      <c r="G3" s="283"/>
      <c r="H3" s="195"/>
      <c r="I3" s="65"/>
      <c r="J3" s="65"/>
    </row>
    <row r="4" spans="1:10" ht="21.95" customHeight="1" thickBot="1">
      <c r="B4" s="545" t="s">
        <v>91</v>
      </c>
      <c r="C4" s="545"/>
      <c r="D4" s="56"/>
      <c r="E4" s="56"/>
      <c r="F4" s="56"/>
      <c r="G4" s="56"/>
      <c r="H4" s="56"/>
      <c r="I4" s="579" t="s">
        <v>45</v>
      </c>
      <c r="J4" s="579" t="s">
        <v>45</v>
      </c>
    </row>
    <row r="5" spans="1:10" ht="21.95" customHeight="1" thickTop="1">
      <c r="B5" s="91" t="s">
        <v>14</v>
      </c>
      <c r="C5" s="598" t="s">
        <v>208</v>
      </c>
      <c r="D5" s="598"/>
      <c r="E5" s="551" t="s">
        <v>143</v>
      </c>
      <c r="F5" s="551"/>
      <c r="G5" s="551" t="s">
        <v>85</v>
      </c>
      <c r="H5" s="551"/>
      <c r="I5" s="551" t="s">
        <v>120</v>
      </c>
      <c r="J5" s="551"/>
    </row>
    <row r="6" spans="1:10" ht="21.95" customHeight="1" thickBot="1">
      <c r="B6" s="122"/>
      <c r="C6" s="285" t="s">
        <v>9</v>
      </c>
      <c r="D6" s="285" t="s">
        <v>123</v>
      </c>
      <c r="E6" s="122" t="s">
        <v>9</v>
      </c>
      <c r="F6" s="285" t="s">
        <v>10</v>
      </c>
      <c r="G6" s="285" t="s">
        <v>9</v>
      </c>
      <c r="H6" s="285" t="s">
        <v>10</v>
      </c>
      <c r="I6" s="285" t="s">
        <v>9</v>
      </c>
      <c r="J6" s="285" t="s">
        <v>102</v>
      </c>
    </row>
    <row r="7" spans="1:10" s="38" customFormat="1" ht="16.5" customHeight="1">
      <c r="A7" s="32"/>
      <c r="B7" s="124" t="s">
        <v>189</v>
      </c>
      <c r="C7" s="28">
        <v>0</v>
      </c>
      <c r="D7" s="28">
        <v>0</v>
      </c>
      <c r="E7" s="28">
        <v>1</v>
      </c>
      <c r="F7" s="28">
        <v>42960</v>
      </c>
      <c r="G7" s="28">
        <v>0</v>
      </c>
      <c r="H7" s="28">
        <v>0</v>
      </c>
      <c r="I7" s="28">
        <f>SUM(C7,E7,G7)</f>
        <v>1</v>
      </c>
      <c r="J7" s="28">
        <f>SUM(D7,F7,H7)</f>
        <v>42960</v>
      </c>
    </row>
    <row r="8" spans="1:10" ht="16.5" customHeight="1">
      <c r="B8" s="123" t="s">
        <v>153</v>
      </c>
      <c r="C8" s="94">
        <v>1</v>
      </c>
      <c r="D8" s="94">
        <v>9511</v>
      </c>
      <c r="E8" s="94">
        <v>0</v>
      </c>
      <c r="F8" s="94">
        <v>0</v>
      </c>
      <c r="G8" s="94">
        <v>0</v>
      </c>
      <c r="H8" s="94">
        <v>0</v>
      </c>
      <c r="I8" s="94">
        <f t="shared" ref="I8:I13" si="0">SUM(C8,E8,G8)</f>
        <v>1</v>
      </c>
      <c r="J8" s="94">
        <f t="shared" ref="J8:J13" si="1">SUM(D8,F8,H8)</f>
        <v>9511</v>
      </c>
    </row>
    <row r="9" spans="1:10" ht="16.5" customHeight="1">
      <c r="B9" s="265" t="s">
        <v>56</v>
      </c>
      <c r="C9" s="217">
        <v>5</v>
      </c>
      <c r="D9" s="217">
        <v>1884368</v>
      </c>
      <c r="E9" s="217">
        <v>0</v>
      </c>
      <c r="F9" s="217">
        <v>0</v>
      </c>
      <c r="G9" s="217">
        <v>3</v>
      </c>
      <c r="H9" s="217">
        <v>1606689</v>
      </c>
      <c r="I9" s="217">
        <f t="shared" si="0"/>
        <v>8</v>
      </c>
      <c r="J9" s="217">
        <f t="shared" si="1"/>
        <v>3491057</v>
      </c>
    </row>
    <row r="10" spans="1:10" ht="16.5" customHeight="1">
      <c r="B10" s="197" t="s">
        <v>154</v>
      </c>
      <c r="C10" s="198">
        <v>1</v>
      </c>
      <c r="D10" s="198">
        <v>487000</v>
      </c>
      <c r="E10" s="198">
        <v>0</v>
      </c>
      <c r="F10" s="198">
        <v>0</v>
      </c>
      <c r="G10" s="198">
        <v>0</v>
      </c>
      <c r="H10" s="198">
        <v>0</v>
      </c>
      <c r="I10" s="198">
        <f t="shared" si="0"/>
        <v>1</v>
      </c>
      <c r="J10" s="198">
        <f t="shared" si="1"/>
        <v>487000</v>
      </c>
    </row>
    <row r="11" spans="1:10" ht="16.5" customHeight="1">
      <c r="B11" s="196" t="s">
        <v>25</v>
      </c>
      <c r="C11" s="190">
        <v>6</v>
      </c>
      <c r="D11" s="190">
        <v>4593071</v>
      </c>
      <c r="E11" s="190">
        <v>1</v>
      </c>
      <c r="F11" s="190">
        <v>1061329</v>
      </c>
      <c r="G11" s="190">
        <v>5</v>
      </c>
      <c r="H11" s="190">
        <v>7647436</v>
      </c>
      <c r="I11" s="190">
        <f t="shared" si="0"/>
        <v>12</v>
      </c>
      <c r="J11" s="190">
        <f t="shared" si="1"/>
        <v>13301836</v>
      </c>
    </row>
    <row r="12" spans="1:10" ht="16.5" customHeight="1" thickBot="1">
      <c r="B12" s="197" t="s">
        <v>81</v>
      </c>
      <c r="C12" s="198">
        <v>2</v>
      </c>
      <c r="D12" s="198">
        <v>868607</v>
      </c>
      <c r="E12" s="198">
        <v>0</v>
      </c>
      <c r="F12" s="198">
        <v>0</v>
      </c>
      <c r="G12" s="198">
        <v>0</v>
      </c>
      <c r="H12" s="198">
        <v>0</v>
      </c>
      <c r="I12" s="198">
        <f t="shared" si="0"/>
        <v>2</v>
      </c>
      <c r="J12" s="198">
        <f t="shared" si="1"/>
        <v>868607</v>
      </c>
    </row>
    <row r="13" spans="1:10" ht="21.95" customHeight="1" thickBot="1">
      <c r="B13" s="138" t="s">
        <v>0</v>
      </c>
      <c r="C13" s="55">
        <v>15</v>
      </c>
      <c r="D13" s="55">
        <v>7842557</v>
      </c>
      <c r="E13" s="55">
        <v>2</v>
      </c>
      <c r="F13" s="55">
        <v>1104289</v>
      </c>
      <c r="G13" s="55">
        <v>8</v>
      </c>
      <c r="H13" s="55">
        <v>9254125</v>
      </c>
      <c r="I13" s="55">
        <f t="shared" si="0"/>
        <v>25</v>
      </c>
      <c r="J13" s="55">
        <f t="shared" si="1"/>
        <v>18200971</v>
      </c>
    </row>
    <row r="14" spans="1:10" ht="30.75" customHeight="1" thickTop="1">
      <c r="B14" s="89"/>
      <c r="C14" s="57"/>
      <c r="D14" s="57"/>
      <c r="E14" s="57"/>
      <c r="F14" s="57"/>
      <c r="G14" s="57"/>
      <c r="H14" s="609"/>
      <c r="I14" s="610"/>
      <c r="J14" s="610"/>
    </row>
    <row r="15" spans="1:10" ht="21.95" customHeight="1">
      <c r="B15" s="89"/>
      <c r="C15" s="57"/>
      <c r="D15" s="57"/>
      <c r="E15" s="242"/>
      <c r="F15" s="242"/>
      <c r="G15" s="242"/>
      <c r="H15" s="57"/>
      <c r="I15" s="57"/>
      <c r="J15" s="57"/>
    </row>
  </sheetData>
  <mergeCells count="8">
    <mergeCell ref="H14:J14"/>
    <mergeCell ref="B2:J2"/>
    <mergeCell ref="B4:C4"/>
    <mergeCell ref="I4:J4"/>
    <mergeCell ref="C5:D5"/>
    <mergeCell ref="I5:J5"/>
    <mergeCell ref="E5:F5"/>
    <mergeCell ref="G5:H5"/>
  </mergeCells>
  <printOptions horizontalCentered="1" verticalCentered="1"/>
  <pageMargins left="0.31496062992125984" right="0.15748031496062992" top="0.74803149606299213" bottom="1.3779527559055118" header="0.31496062992125984" footer="0.31496062992125984"/>
  <pageSetup paperSize="9" orientation="landscape" r:id="rId1"/>
  <headerFooter>
    <oddFooter>&amp;C&amp;14 28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rightToLeft="1" view="pageBreakPreview" zoomScale="80" zoomScaleSheetLayoutView="80" workbookViewId="0">
      <selection activeCell="J10" sqref="J10"/>
    </sheetView>
  </sheetViews>
  <sheetFormatPr defaultRowHeight="21.95" customHeight="1"/>
  <cols>
    <col min="1" max="1" width="2.28515625" style="29" customWidth="1"/>
    <col min="2" max="2" width="30.140625" style="82" bestFit="1" customWidth="1"/>
    <col min="3" max="3" width="7.85546875" style="29" bestFit="1" customWidth="1"/>
    <col min="4" max="4" width="17.85546875" style="29" bestFit="1" customWidth="1"/>
    <col min="5" max="5" width="7.85546875" style="29" bestFit="1" customWidth="1"/>
    <col min="6" max="6" width="14.7109375" style="29" bestFit="1" customWidth="1"/>
    <col min="7" max="7" width="7.85546875" style="29" bestFit="1" customWidth="1"/>
    <col min="8" max="8" width="17.85546875" style="29" bestFit="1" customWidth="1"/>
    <col min="9" max="10" width="12" style="29" customWidth="1"/>
    <col min="11" max="12" width="31.85546875" style="29" customWidth="1"/>
    <col min="13" max="16384" width="9.140625" style="29"/>
  </cols>
  <sheetData>
    <row r="1" spans="2:8" ht="57.75" customHeight="1"/>
    <row r="2" spans="2:8" ht="21.95" customHeight="1">
      <c r="B2" s="555" t="s">
        <v>97</v>
      </c>
      <c r="C2" s="555"/>
      <c r="D2" s="555"/>
      <c r="E2" s="555"/>
      <c r="F2" s="555"/>
      <c r="G2" s="555"/>
      <c r="H2" s="555"/>
    </row>
    <row r="3" spans="2:8" ht="21.95" customHeight="1" thickBot="1">
      <c r="B3" s="545" t="s">
        <v>91</v>
      </c>
      <c r="C3" s="545"/>
      <c r="D3" s="64"/>
      <c r="E3" s="56"/>
      <c r="F3" s="56"/>
      <c r="G3" s="546" t="s">
        <v>45</v>
      </c>
      <c r="H3" s="546" t="s">
        <v>45</v>
      </c>
    </row>
    <row r="4" spans="2:8" ht="21.95" customHeight="1" thickTop="1">
      <c r="B4" s="547" t="s">
        <v>14</v>
      </c>
      <c r="C4" s="551" t="s">
        <v>86</v>
      </c>
      <c r="D4" s="551"/>
      <c r="E4" s="551" t="s">
        <v>84</v>
      </c>
      <c r="F4" s="551"/>
      <c r="G4" s="549" t="s">
        <v>0</v>
      </c>
      <c r="H4" s="549"/>
    </row>
    <row r="5" spans="2:8" ht="21.95" customHeight="1" thickBot="1">
      <c r="B5" s="548"/>
      <c r="C5" s="134" t="s">
        <v>9</v>
      </c>
      <c r="D5" s="134" t="s">
        <v>10</v>
      </c>
      <c r="E5" s="134" t="s">
        <v>9</v>
      </c>
      <c r="F5" s="134" t="s">
        <v>10</v>
      </c>
      <c r="G5" s="134" t="s">
        <v>9</v>
      </c>
      <c r="H5" s="134" t="s">
        <v>10</v>
      </c>
    </row>
    <row r="6" spans="2:8" ht="16.5" customHeight="1">
      <c r="B6" s="92" t="s">
        <v>20</v>
      </c>
      <c r="C6" s="112">
        <v>0</v>
      </c>
      <c r="D6" s="112">
        <v>0</v>
      </c>
      <c r="E6" s="112">
        <v>0</v>
      </c>
      <c r="F6" s="112">
        <v>0</v>
      </c>
      <c r="G6" s="36">
        <v>0</v>
      </c>
      <c r="H6" s="112">
        <v>0</v>
      </c>
    </row>
    <row r="7" spans="2:8" ht="16.5" customHeight="1">
      <c r="B7" s="97" t="s">
        <v>21</v>
      </c>
      <c r="C7" s="104">
        <v>0</v>
      </c>
      <c r="D7" s="104">
        <v>0</v>
      </c>
      <c r="E7" s="104">
        <v>0</v>
      </c>
      <c r="F7" s="104">
        <v>0</v>
      </c>
      <c r="G7" s="98">
        <v>0</v>
      </c>
      <c r="H7" s="104">
        <v>0</v>
      </c>
    </row>
    <row r="8" spans="2:8" ht="16.5" customHeight="1">
      <c r="B8" s="92" t="s">
        <v>27</v>
      </c>
      <c r="C8" s="112">
        <v>0</v>
      </c>
      <c r="D8" s="112">
        <v>0</v>
      </c>
      <c r="E8" s="112">
        <v>0</v>
      </c>
      <c r="F8" s="112">
        <v>0</v>
      </c>
      <c r="G8" s="36">
        <v>0</v>
      </c>
      <c r="H8" s="112">
        <v>0</v>
      </c>
    </row>
    <row r="9" spans="2:8" ht="16.5" customHeight="1" thickBot="1">
      <c r="B9" s="121" t="s">
        <v>25</v>
      </c>
      <c r="C9" s="104">
        <v>0</v>
      </c>
      <c r="D9" s="104">
        <v>0</v>
      </c>
      <c r="E9" s="104">
        <v>0</v>
      </c>
      <c r="F9" s="104">
        <v>0</v>
      </c>
      <c r="G9" s="98">
        <v>0</v>
      </c>
      <c r="H9" s="104">
        <v>0</v>
      </c>
    </row>
    <row r="10" spans="2:8" ht="16.5" customHeight="1" thickBot="1">
      <c r="B10" s="116" t="s">
        <v>0</v>
      </c>
      <c r="C10" s="116">
        <v>0</v>
      </c>
      <c r="D10" s="116">
        <v>0</v>
      </c>
      <c r="E10" s="116">
        <v>0</v>
      </c>
      <c r="F10" s="116">
        <v>0</v>
      </c>
      <c r="G10" s="116">
        <v>0</v>
      </c>
      <c r="H10" s="116">
        <v>0</v>
      </c>
    </row>
    <row r="11" spans="2:8" ht="21.95" customHeight="1" thickTop="1">
      <c r="B11" s="89"/>
      <c r="C11" s="57"/>
      <c r="D11" s="57"/>
      <c r="E11" s="57"/>
      <c r="F11" s="57"/>
      <c r="G11" s="57"/>
      <c r="H11" s="57"/>
    </row>
  </sheetData>
  <mergeCells count="7">
    <mergeCell ref="B2:H2"/>
    <mergeCell ref="B3:C3"/>
    <mergeCell ref="G3:H3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rightToLeft="1" view="pageBreakPreview" zoomScaleSheetLayoutView="100" workbookViewId="0">
      <selection activeCell="O10" sqref="O10"/>
    </sheetView>
  </sheetViews>
  <sheetFormatPr defaultRowHeight="21.95" customHeight="1"/>
  <cols>
    <col min="1" max="1" width="2.28515625" style="29" customWidth="1"/>
    <col min="2" max="2" width="21.7109375" style="82" customWidth="1"/>
    <col min="3" max="3" width="7.5703125" style="29" customWidth="1"/>
    <col min="4" max="4" width="15.5703125" style="29" customWidth="1"/>
    <col min="5" max="5" width="9" style="29" customWidth="1"/>
    <col min="6" max="6" width="32" style="29" customWidth="1"/>
    <col min="7" max="7" width="7" style="29" customWidth="1"/>
    <col min="8" max="16384" width="9.140625" style="29"/>
  </cols>
  <sheetData>
    <row r="1" spans="1:14" ht="41.25" customHeight="1"/>
    <row r="2" spans="1:14" ht="18">
      <c r="B2" s="555" t="s">
        <v>191</v>
      </c>
      <c r="C2" s="555"/>
      <c r="D2" s="555"/>
      <c r="E2" s="555"/>
      <c r="F2" s="555"/>
    </row>
    <row r="3" spans="1:14" ht="21.95" customHeight="1" thickBot="1">
      <c r="B3" s="545" t="s">
        <v>91</v>
      </c>
      <c r="C3" s="545"/>
      <c r="D3" s="52"/>
      <c r="E3" s="546" t="s">
        <v>45</v>
      </c>
      <c r="F3" s="546" t="s">
        <v>45</v>
      </c>
    </row>
    <row r="4" spans="1:14" ht="21.95" customHeight="1" thickTop="1">
      <c r="B4" s="561" t="s">
        <v>14</v>
      </c>
      <c r="C4" s="551" t="s">
        <v>109</v>
      </c>
      <c r="D4" s="551"/>
      <c r="E4" s="551" t="s">
        <v>108</v>
      </c>
      <c r="F4" s="551"/>
      <c r="J4" s="47"/>
    </row>
    <row r="5" spans="1:14" ht="21.95" customHeight="1" thickBot="1">
      <c r="B5" s="566"/>
      <c r="C5" s="134" t="s">
        <v>9</v>
      </c>
      <c r="D5" s="295" t="s">
        <v>10</v>
      </c>
      <c r="E5" s="156" t="s">
        <v>9</v>
      </c>
      <c r="F5" s="284" t="s">
        <v>10</v>
      </c>
      <c r="M5" s="133"/>
    </row>
    <row r="6" spans="1:14" ht="16.5" customHeight="1" thickBot="1">
      <c r="B6" s="369" t="s">
        <v>96</v>
      </c>
      <c r="C6" s="76">
        <v>1</v>
      </c>
      <c r="D6" s="76">
        <v>206885</v>
      </c>
      <c r="E6" s="76">
        <v>1</v>
      </c>
      <c r="F6" s="76">
        <v>206885</v>
      </c>
      <c r="I6" s="59"/>
    </row>
    <row r="7" spans="1:14" s="38" customFormat="1" ht="16.5" customHeight="1">
      <c r="A7" s="199"/>
      <c r="B7" s="503" t="s">
        <v>18</v>
      </c>
      <c r="C7" s="504">
        <v>1</v>
      </c>
      <c r="D7" s="504">
        <v>765000</v>
      </c>
      <c r="E7" s="504">
        <v>1</v>
      </c>
      <c r="F7" s="504">
        <v>765000</v>
      </c>
      <c r="G7" s="32"/>
      <c r="H7" s="32"/>
      <c r="I7" s="181"/>
      <c r="J7" s="32"/>
      <c r="K7" s="32"/>
      <c r="L7" s="32"/>
      <c r="M7" s="199"/>
      <c r="N7" s="507"/>
    </row>
    <row r="8" spans="1:14" ht="21.95" customHeight="1" thickBot="1">
      <c r="B8" s="505" t="s">
        <v>0</v>
      </c>
      <c r="C8" s="506">
        <v>2</v>
      </c>
      <c r="D8" s="140">
        <v>971885</v>
      </c>
      <c r="E8" s="506">
        <v>2</v>
      </c>
      <c r="F8" s="140">
        <v>971885</v>
      </c>
      <c r="I8" s="59"/>
    </row>
    <row r="9" spans="1:14" ht="21.95" customHeight="1" thickTop="1">
      <c r="I9" s="59"/>
    </row>
    <row r="10" spans="1:14" ht="21.95" customHeight="1">
      <c r="I10" s="59"/>
    </row>
    <row r="11" spans="1:14" ht="68.25" customHeight="1">
      <c r="D11" s="407">
        <v>29</v>
      </c>
      <c r="I11" s="59"/>
    </row>
    <row r="12" spans="1:14" ht="21.95" customHeight="1">
      <c r="I12" s="59"/>
    </row>
  </sheetData>
  <mergeCells count="6">
    <mergeCell ref="B2:F2"/>
    <mergeCell ref="B3:C3"/>
    <mergeCell ref="E3:F3"/>
    <mergeCell ref="B4:B5"/>
    <mergeCell ref="C4:D4"/>
    <mergeCell ref="E4:F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P37"/>
  <sheetViews>
    <sheetView rightToLeft="1" view="pageLayout" zoomScale="115" zoomScaleSheetLayoutView="85" zoomScalePageLayoutView="115" workbookViewId="0">
      <selection activeCell="L14" sqref="L14"/>
    </sheetView>
  </sheetViews>
  <sheetFormatPr defaultRowHeight="12.75"/>
  <cols>
    <col min="1" max="1" width="5.140625" style="1" customWidth="1"/>
    <col min="2" max="2" width="13.42578125" style="1" customWidth="1"/>
    <col min="3" max="3" width="6.5703125" style="1" customWidth="1"/>
    <col min="4" max="4" width="18.5703125" style="1" customWidth="1"/>
    <col min="5" max="5" width="7.85546875" style="1" customWidth="1"/>
    <col min="6" max="6" width="15" style="1" customWidth="1"/>
    <col min="7" max="7" width="7.7109375" style="1" customWidth="1"/>
    <col min="8" max="8" width="18.28515625" style="1" customWidth="1"/>
    <col min="9" max="9" width="9.140625" style="1"/>
    <col min="10" max="10" width="6.7109375" style="1" customWidth="1"/>
    <col min="11" max="11" width="9.140625" style="1"/>
    <col min="12" max="12" width="11.42578125" style="1" bestFit="1" customWidth="1"/>
    <col min="13" max="16384" width="9.140625" style="1"/>
  </cols>
  <sheetData>
    <row r="1" spans="1:16" s="2" customFormat="1" ht="21.95" customHeight="1">
      <c r="B1" s="555" t="s">
        <v>151</v>
      </c>
      <c r="C1" s="555"/>
      <c r="D1" s="555"/>
      <c r="E1" s="555"/>
      <c r="F1" s="555"/>
      <c r="G1" s="555"/>
      <c r="H1" s="555"/>
    </row>
    <row r="2" spans="1:16" s="3" customFormat="1" ht="21.95" customHeight="1" thickBot="1">
      <c r="B2" s="220" t="s">
        <v>63</v>
      </c>
      <c r="C2" s="223"/>
      <c r="D2" s="21"/>
      <c r="E2" s="21"/>
      <c r="F2" s="21"/>
      <c r="G2" s="21"/>
      <c r="H2" s="221" t="s">
        <v>45</v>
      </c>
    </row>
    <row r="3" spans="1:16" s="3" customFormat="1" ht="21.95" customHeight="1" thickTop="1">
      <c r="B3" s="549" t="s">
        <v>8</v>
      </c>
      <c r="C3" s="551" t="s">
        <v>11</v>
      </c>
      <c r="D3" s="551"/>
      <c r="E3" s="551" t="s">
        <v>12</v>
      </c>
      <c r="F3" s="551"/>
      <c r="G3" s="552" t="s">
        <v>145</v>
      </c>
      <c r="H3" s="552"/>
    </row>
    <row r="4" spans="1:16" s="3" customFormat="1" ht="21.95" customHeight="1" thickBot="1">
      <c r="B4" s="550"/>
      <c r="C4" s="222" t="s">
        <v>9</v>
      </c>
      <c r="D4" s="222" t="s">
        <v>10</v>
      </c>
      <c r="E4" s="222" t="s">
        <v>9</v>
      </c>
      <c r="F4" s="222" t="s">
        <v>10</v>
      </c>
      <c r="G4" s="222" t="s">
        <v>9</v>
      </c>
      <c r="H4" s="222" t="s">
        <v>10</v>
      </c>
      <c r="L4" s="432"/>
    </row>
    <row r="5" spans="1:16" s="3" customFormat="1" ht="19.5" customHeight="1">
      <c r="B5" s="193" t="s">
        <v>114</v>
      </c>
      <c r="C5" s="297">
        <v>5</v>
      </c>
      <c r="D5" s="307">
        <v>7246775</v>
      </c>
      <c r="E5" s="297">
        <v>46</v>
      </c>
      <c r="F5" s="374">
        <v>200341010</v>
      </c>
      <c r="G5" s="297">
        <f>SUM(C5,E5)</f>
        <v>51</v>
      </c>
      <c r="H5" s="308">
        <f>SUM(D5,F5)</f>
        <v>207587785</v>
      </c>
      <c r="I5" s="377" t="s">
        <v>200</v>
      </c>
      <c r="J5"/>
      <c r="L5" s="527"/>
      <c r="M5" s="526"/>
      <c r="N5" s="384"/>
    </row>
    <row r="6" spans="1:16" ht="16.5" customHeight="1">
      <c r="B6" s="381" t="s">
        <v>13</v>
      </c>
      <c r="C6" s="382">
        <v>0</v>
      </c>
      <c r="D6" s="383" t="s">
        <v>152</v>
      </c>
      <c r="E6" s="382">
        <v>43</v>
      </c>
      <c r="F6" s="384">
        <v>365924955</v>
      </c>
      <c r="G6" s="126">
        <v>43</v>
      </c>
      <c r="H6" s="385">
        <f t="shared" ref="H6:H19" si="0">SUM(D6,F6)</f>
        <v>365924955</v>
      </c>
      <c r="I6" s="377" t="s">
        <v>201</v>
      </c>
      <c r="J6"/>
    </row>
    <row r="7" spans="1:16" ht="16.5" customHeight="1">
      <c r="A7" s="4"/>
      <c r="B7" s="193" t="s">
        <v>1</v>
      </c>
      <c r="C7" s="410">
        <v>34</v>
      </c>
      <c r="D7" s="307">
        <v>28012254</v>
      </c>
      <c r="E7" s="410">
        <v>19</v>
      </c>
      <c r="F7" s="274">
        <v>99982516</v>
      </c>
      <c r="G7" s="410">
        <f t="shared" ref="G7:G18" si="1">SUM(C7,E7)</f>
        <v>53</v>
      </c>
      <c r="H7" s="308">
        <f t="shared" si="0"/>
        <v>127994770</v>
      </c>
      <c r="I7" s="432"/>
      <c r="J7" s="4"/>
      <c r="K7" s="4"/>
      <c r="L7" s="4"/>
      <c r="M7" s="4"/>
      <c r="N7" s="268"/>
      <c r="O7" s="268"/>
    </row>
    <row r="8" spans="1:16" s="169" customFormat="1" ht="16.5" customHeight="1">
      <c r="B8" s="433" t="s">
        <v>92</v>
      </c>
      <c r="C8" s="382">
        <v>142</v>
      </c>
      <c r="D8" s="384">
        <v>137487369</v>
      </c>
      <c r="E8" s="382">
        <v>186</v>
      </c>
      <c r="F8" s="384">
        <v>294500723</v>
      </c>
      <c r="G8" s="126">
        <f t="shared" si="1"/>
        <v>328</v>
      </c>
      <c r="H8" s="385">
        <f t="shared" si="0"/>
        <v>431988092</v>
      </c>
      <c r="I8" s="3"/>
    </row>
    <row r="9" spans="1:16" s="170" customFormat="1" ht="16.5" customHeight="1">
      <c r="A9" s="169"/>
      <c r="B9" s="193" t="s">
        <v>2</v>
      </c>
      <c r="C9" s="297">
        <v>63</v>
      </c>
      <c r="D9" s="307">
        <v>148557996</v>
      </c>
      <c r="E9" s="297">
        <v>27</v>
      </c>
      <c r="F9" s="374">
        <v>1191696835</v>
      </c>
      <c r="G9" s="297">
        <f t="shared" si="1"/>
        <v>90</v>
      </c>
      <c r="H9" s="308">
        <f t="shared" si="0"/>
        <v>1340254831</v>
      </c>
      <c r="I9" s="272"/>
      <c r="J9" s="169"/>
      <c r="K9" s="268"/>
      <c r="L9" s="169"/>
      <c r="M9" s="169"/>
      <c r="N9" s="169"/>
      <c r="O9" s="169"/>
      <c r="P9" s="169"/>
    </row>
    <row r="10" spans="1:16" s="169" customFormat="1" ht="16.5" customHeight="1">
      <c r="B10" s="381" t="s">
        <v>3</v>
      </c>
      <c r="C10" s="382">
        <v>8</v>
      </c>
      <c r="D10" s="384">
        <v>9665744</v>
      </c>
      <c r="E10" s="382">
        <v>5</v>
      </c>
      <c r="F10" s="384">
        <v>5312811</v>
      </c>
      <c r="G10" s="126">
        <f t="shared" si="1"/>
        <v>13</v>
      </c>
      <c r="H10" s="385">
        <f t="shared" si="0"/>
        <v>14978555</v>
      </c>
      <c r="I10" s="272"/>
      <c r="K10" s="268"/>
    </row>
    <row r="11" spans="1:16" ht="16.5" customHeight="1">
      <c r="B11" s="193" t="s">
        <v>93</v>
      </c>
      <c r="C11" s="297">
        <v>1</v>
      </c>
      <c r="D11" s="307">
        <v>1010010</v>
      </c>
      <c r="E11" s="297">
        <v>0</v>
      </c>
      <c r="F11" s="374">
        <v>0</v>
      </c>
      <c r="G11" s="297">
        <f t="shared" si="1"/>
        <v>1</v>
      </c>
      <c r="H11" s="308">
        <f t="shared" si="0"/>
        <v>1010010</v>
      </c>
      <c r="I11" s="272"/>
      <c r="J11" s="169"/>
      <c r="K11" s="169"/>
      <c r="L11" s="169"/>
      <c r="M11" s="169"/>
      <c r="N11" s="169"/>
      <c r="O11" s="169"/>
      <c r="P11" s="169"/>
    </row>
    <row r="12" spans="1:16" s="169" customFormat="1" ht="16.5" customHeight="1">
      <c r="B12" s="381" t="s">
        <v>5</v>
      </c>
      <c r="C12" s="382">
        <v>9</v>
      </c>
      <c r="D12" s="384">
        <v>14658937</v>
      </c>
      <c r="E12" s="382">
        <v>5</v>
      </c>
      <c r="F12" s="384">
        <v>14921850</v>
      </c>
      <c r="G12" s="126">
        <f t="shared" si="1"/>
        <v>14</v>
      </c>
      <c r="H12" s="385">
        <f t="shared" si="0"/>
        <v>29580787</v>
      </c>
      <c r="I12" s="272"/>
      <c r="J12" s="268"/>
    </row>
    <row r="13" spans="1:16" s="170" customFormat="1" ht="16.5" customHeight="1">
      <c r="A13" s="169"/>
      <c r="B13" s="193" t="s">
        <v>94</v>
      </c>
      <c r="C13" s="297">
        <v>2</v>
      </c>
      <c r="D13" s="307">
        <v>1599544</v>
      </c>
      <c r="E13" s="297">
        <v>3</v>
      </c>
      <c r="F13" s="374">
        <v>1494824</v>
      </c>
      <c r="G13" s="297">
        <f t="shared" si="1"/>
        <v>5</v>
      </c>
      <c r="H13" s="308">
        <f t="shared" si="0"/>
        <v>3094368</v>
      </c>
      <c r="I13" s="272"/>
      <c r="J13" s="169"/>
      <c r="K13" s="169"/>
      <c r="L13" s="169"/>
      <c r="M13" s="169"/>
      <c r="N13" s="169"/>
      <c r="O13" s="169"/>
      <c r="P13" s="169"/>
    </row>
    <row r="14" spans="1:16" s="169" customFormat="1" ht="16.5" customHeight="1">
      <c r="B14" s="381" t="s">
        <v>77</v>
      </c>
      <c r="C14" s="382">
        <v>2</v>
      </c>
      <c r="D14" s="384">
        <v>4734759</v>
      </c>
      <c r="E14" s="382">
        <v>0</v>
      </c>
      <c r="F14" s="384">
        <v>0</v>
      </c>
      <c r="G14" s="126">
        <f t="shared" si="1"/>
        <v>2</v>
      </c>
      <c r="H14" s="385">
        <f t="shared" si="0"/>
        <v>4734759</v>
      </c>
      <c r="I14" s="272"/>
    </row>
    <row r="15" spans="1:16" s="171" customFormat="1" ht="16.5" customHeight="1">
      <c r="A15" s="172"/>
      <c r="B15" s="193" t="s">
        <v>78</v>
      </c>
      <c r="C15" s="297">
        <v>21</v>
      </c>
      <c r="D15" s="307">
        <v>13108535</v>
      </c>
      <c r="E15" s="297">
        <v>4</v>
      </c>
      <c r="F15" s="374">
        <v>5092436</v>
      </c>
      <c r="G15" s="297">
        <f t="shared" si="1"/>
        <v>25</v>
      </c>
      <c r="H15" s="308">
        <f t="shared" si="0"/>
        <v>18200971</v>
      </c>
      <c r="I15" s="272"/>
      <c r="J15" s="172"/>
      <c r="K15" s="172"/>
      <c r="L15" s="172"/>
      <c r="M15" s="172"/>
      <c r="N15" s="172"/>
      <c r="O15" s="172"/>
      <c r="P15" s="172"/>
    </row>
    <row r="16" spans="1:16" s="171" customFormat="1" ht="16.5" customHeight="1">
      <c r="A16" s="172"/>
      <c r="B16" s="381" t="s">
        <v>4</v>
      </c>
      <c r="C16" s="382">
        <v>0</v>
      </c>
      <c r="D16" s="386">
        <v>0</v>
      </c>
      <c r="E16" s="382">
        <v>2</v>
      </c>
      <c r="F16" s="384">
        <v>971885</v>
      </c>
      <c r="G16" s="126">
        <f t="shared" si="1"/>
        <v>2</v>
      </c>
      <c r="H16" s="385">
        <f t="shared" si="0"/>
        <v>971885</v>
      </c>
      <c r="I16" s="272"/>
      <c r="J16" s="172"/>
      <c r="K16" s="172"/>
      <c r="L16" s="172"/>
      <c r="M16" s="172"/>
      <c r="N16" s="172"/>
      <c r="O16" s="172"/>
      <c r="P16" s="172"/>
    </row>
    <row r="17" spans="1:16" ht="16.5" customHeight="1">
      <c r="B17" s="193" t="s">
        <v>6</v>
      </c>
      <c r="C17" s="297">
        <v>1</v>
      </c>
      <c r="D17" s="307">
        <v>95985</v>
      </c>
      <c r="E17" s="297">
        <v>5</v>
      </c>
      <c r="F17" s="374">
        <v>6306086</v>
      </c>
      <c r="G17" s="297">
        <f t="shared" si="1"/>
        <v>6</v>
      </c>
      <c r="H17" s="308">
        <f t="shared" si="0"/>
        <v>6402071</v>
      </c>
      <c r="I17" s="272"/>
      <c r="O17" s="169"/>
      <c r="P17" s="169"/>
    </row>
    <row r="18" spans="1:16" s="4" customFormat="1" ht="19.5" customHeight="1" thickBot="1">
      <c r="B18" s="475" t="s">
        <v>7</v>
      </c>
      <c r="C18" s="476">
        <v>33</v>
      </c>
      <c r="D18" s="477">
        <v>66015324</v>
      </c>
      <c r="E18" s="476">
        <v>25</v>
      </c>
      <c r="F18" s="477">
        <v>172652522</v>
      </c>
      <c r="G18" s="391">
        <f t="shared" si="1"/>
        <v>58</v>
      </c>
      <c r="H18" s="464">
        <f t="shared" si="0"/>
        <v>238667846</v>
      </c>
      <c r="I18" s="431"/>
    </row>
    <row r="19" spans="1:16" s="4" customFormat="1" ht="18" customHeight="1" thickBot="1">
      <c r="B19" s="426" t="s">
        <v>0</v>
      </c>
      <c r="C19" s="427">
        <f>SUM(C5:C18)</f>
        <v>321</v>
      </c>
      <c r="D19" s="428">
        <f>SUM(D5:D18)</f>
        <v>432193232</v>
      </c>
      <c r="E19" s="427">
        <f>SUM(E5:E18)</f>
        <v>370</v>
      </c>
      <c r="F19" s="429">
        <f>SUM(F5:F18)</f>
        <v>2359198453</v>
      </c>
      <c r="G19" s="427">
        <f>SUM(C19,E19)</f>
        <v>691</v>
      </c>
      <c r="H19" s="430">
        <f t="shared" si="0"/>
        <v>2791391685</v>
      </c>
      <c r="I19" s="432"/>
    </row>
    <row r="20" spans="1:16" ht="15" hidden="1">
      <c r="A20" s="4"/>
      <c r="B20" s="425" t="s">
        <v>0</v>
      </c>
      <c r="C20" s="304"/>
      <c r="D20" s="305"/>
      <c r="E20" s="304"/>
      <c r="F20" s="302"/>
      <c r="G20" s="36"/>
      <c r="H20" s="309"/>
    </row>
    <row r="21" spans="1:16" ht="7.5" hidden="1" customHeight="1">
      <c r="A21" s="4"/>
      <c r="B21" s="193" t="s">
        <v>0</v>
      </c>
      <c r="C21" s="288"/>
      <c r="D21" s="303"/>
      <c r="E21" s="288"/>
      <c r="F21" s="98"/>
      <c r="G21" s="288"/>
      <c r="H21" s="308"/>
    </row>
    <row r="22" spans="1:16" ht="15" hidden="1">
      <c r="A22" s="4"/>
      <c r="B22" s="273" t="s">
        <v>0</v>
      </c>
      <c r="C22" s="304"/>
      <c r="D22" s="305"/>
      <c r="E22" s="304"/>
      <c r="F22" s="302"/>
      <c r="G22" s="36"/>
      <c r="H22" s="309"/>
    </row>
    <row r="23" spans="1:16" ht="15.75" hidden="1">
      <c r="A23" s="4"/>
      <c r="B23" s="193" t="s">
        <v>0</v>
      </c>
      <c r="C23" s="288"/>
      <c r="D23" s="303"/>
      <c r="E23" s="288"/>
      <c r="F23" s="98"/>
      <c r="G23" s="288"/>
      <c r="H23" s="308"/>
    </row>
    <row r="24" spans="1:16" ht="15" hidden="1">
      <c r="A24" s="4"/>
      <c r="B24" s="273" t="s">
        <v>0</v>
      </c>
      <c r="C24" s="304"/>
      <c r="D24" s="305"/>
      <c r="E24" s="304"/>
      <c r="F24" s="302"/>
      <c r="G24" s="36"/>
      <c r="H24" s="309"/>
    </row>
    <row r="25" spans="1:16" ht="15.75" hidden="1">
      <c r="A25" s="4"/>
      <c r="B25" s="193" t="s">
        <v>0</v>
      </c>
      <c r="C25" s="288"/>
      <c r="D25" s="303"/>
      <c r="E25" s="288"/>
      <c r="F25" s="98"/>
      <c r="G25" s="288"/>
      <c r="H25" s="308"/>
    </row>
    <row r="26" spans="1:16" ht="15" hidden="1">
      <c r="A26" s="4"/>
      <c r="B26" s="273" t="s">
        <v>0</v>
      </c>
      <c r="C26" s="304"/>
      <c r="D26" s="305"/>
      <c r="E26" s="304"/>
      <c r="F26" s="302"/>
      <c r="G26" s="36"/>
      <c r="H26" s="309"/>
    </row>
    <row r="27" spans="1:16" ht="8.25" hidden="1" customHeight="1">
      <c r="A27" s="4"/>
      <c r="B27" s="193" t="s">
        <v>0</v>
      </c>
      <c r="C27" s="288"/>
      <c r="D27" s="303"/>
      <c r="E27" s="288"/>
      <c r="F27" s="98"/>
      <c r="G27" s="288"/>
      <c r="H27" s="308"/>
    </row>
    <row r="28" spans="1:16" ht="12" hidden="1" customHeight="1">
      <c r="A28" s="4"/>
      <c r="B28" s="434" t="s">
        <v>0</v>
      </c>
      <c r="C28" s="435"/>
      <c r="D28" s="436"/>
      <c r="E28" s="435"/>
      <c r="F28" s="437"/>
      <c r="G28" s="416"/>
      <c r="H28" s="438"/>
    </row>
    <row r="29" spans="1:16" ht="39.75" customHeight="1" thickTop="1">
      <c r="A29" s="4"/>
      <c r="B29" s="213"/>
      <c r="C29" s="4"/>
      <c r="D29" s="4"/>
      <c r="E29" s="439"/>
      <c r="F29" s="4"/>
      <c r="G29" s="440"/>
      <c r="H29" s="441"/>
      <c r="I29" s="4"/>
      <c r="J29" s="4"/>
      <c r="K29" s="4"/>
      <c r="L29" s="4"/>
      <c r="M29" s="4"/>
      <c r="N29" s="4"/>
      <c r="O29" s="4"/>
    </row>
    <row r="30" spans="1:16" ht="15">
      <c r="B30" s="213"/>
      <c r="C30" s="4"/>
      <c r="D30" s="4"/>
      <c r="E30" s="439"/>
      <c r="F30" s="442"/>
      <c r="G30" s="4"/>
      <c r="H30" s="4"/>
    </row>
    <row r="31" spans="1:16">
      <c r="E31" s="231"/>
    </row>
    <row r="32" spans="1:16">
      <c r="E32" s="233"/>
    </row>
    <row r="33" spans="4:5">
      <c r="E33" s="233"/>
    </row>
    <row r="34" spans="4:5">
      <c r="E34" s="233"/>
    </row>
    <row r="35" spans="4:5">
      <c r="E35" s="233"/>
    </row>
    <row r="36" spans="4:5">
      <c r="E36" s="233"/>
    </row>
    <row r="37" spans="4:5">
      <c r="D37" s="4"/>
    </row>
  </sheetData>
  <mergeCells count="5">
    <mergeCell ref="B1:H1"/>
    <mergeCell ref="E3:F3"/>
    <mergeCell ref="C3:D3"/>
    <mergeCell ref="B3:B4"/>
    <mergeCell ref="G3:H3"/>
  </mergeCells>
  <phoneticPr fontId="2" type="noConversion"/>
  <printOptions horizontalCentered="1" verticalCentered="1"/>
  <pageMargins left="0.31496062992125984" right="0.27559055118110237" top="0.74803149606299213" bottom="0.74803149606299213" header="0.31496062992125984" footer="0.31496062992125984"/>
  <pageSetup paperSize="9" scale="95" orientation="landscape" r:id="rId1"/>
  <headerFooter>
    <oddFooter>&amp;C&amp;14 4</oddFooter>
  </headerFooter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rightToLeft="1" view="pageBreakPreview" zoomScale="106" zoomScaleSheetLayoutView="106" workbookViewId="0">
      <selection activeCell="X15" sqref="X15"/>
    </sheetView>
  </sheetViews>
  <sheetFormatPr defaultRowHeight="21.95" customHeight="1"/>
  <cols>
    <col min="1" max="1" width="3.140625" style="29" customWidth="1"/>
    <col min="2" max="2" width="22.140625" style="82" customWidth="1"/>
    <col min="3" max="3" width="6.5703125" style="29" customWidth="1"/>
    <col min="4" max="4" width="10.85546875" style="29" customWidth="1"/>
    <col min="5" max="5" width="6.5703125" style="29" customWidth="1"/>
    <col min="6" max="6" width="10" style="29" customWidth="1"/>
    <col min="7" max="7" width="8.5703125" style="29" customWidth="1"/>
    <col min="8" max="8" width="13" style="29" customWidth="1"/>
    <col min="9" max="9" width="6.7109375" style="29" customWidth="1"/>
    <col min="10" max="10" width="26.140625" style="29" customWidth="1"/>
    <col min="11" max="11" width="7.85546875" style="29" hidden="1" customWidth="1"/>
    <col min="12" max="12" width="5.5703125" style="29" customWidth="1"/>
    <col min="13" max="16384" width="9.140625" style="29"/>
  </cols>
  <sheetData>
    <row r="1" spans="2:10" ht="21.95" customHeight="1">
      <c r="B1" s="605" t="s">
        <v>193</v>
      </c>
      <c r="C1" s="605"/>
      <c r="D1" s="605"/>
      <c r="E1" s="605"/>
      <c r="F1" s="605"/>
      <c r="G1" s="605"/>
      <c r="H1" s="605"/>
      <c r="I1" s="605"/>
      <c r="J1" s="605"/>
    </row>
    <row r="2" spans="2:10" ht="17.25" customHeight="1" thickBot="1">
      <c r="B2" s="545" t="s">
        <v>88</v>
      </c>
      <c r="C2" s="545"/>
      <c r="D2" s="69"/>
      <c r="E2" s="69"/>
      <c r="F2" s="69"/>
      <c r="G2" s="69"/>
      <c r="H2" s="56"/>
      <c r="J2" s="146" t="s">
        <v>127</v>
      </c>
    </row>
    <row r="3" spans="2:10" ht="21.95" customHeight="1" thickTop="1">
      <c r="B3" s="572" t="s">
        <v>14</v>
      </c>
      <c r="C3" s="586" t="s">
        <v>192</v>
      </c>
      <c r="D3" s="586"/>
      <c r="E3" s="586"/>
      <c r="F3" s="586"/>
      <c r="G3" s="586"/>
      <c r="H3" s="586"/>
      <c r="I3" s="586" t="s">
        <v>209</v>
      </c>
      <c r="J3" s="586"/>
    </row>
    <row r="4" spans="2:10" ht="21.95" customHeight="1" thickBot="1">
      <c r="B4" s="573"/>
      <c r="C4" s="517" t="s">
        <v>9</v>
      </c>
      <c r="D4" s="517" t="s">
        <v>10</v>
      </c>
      <c r="E4" s="517" t="s">
        <v>9</v>
      </c>
      <c r="F4" s="517" t="s">
        <v>10</v>
      </c>
      <c r="G4" s="517" t="s">
        <v>9</v>
      </c>
      <c r="H4" s="517" t="s">
        <v>10</v>
      </c>
      <c r="I4" s="517" t="s">
        <v>111</v>
      </c>
      <c r="J4" s="517" t="s">
        <v>102</v>
      </c>
    </row>
    <row r="5" spans="2:10" ht="16.5" customHeight="1">
      <c r="B5" s="528" t="s">
        <v>96</v>
      </c>
      <c r="C5" s="535">
        <v>0</v>
      </c>
      <c r="D5" s="535">
        <v>0</v>
      </c>
      <c r="E5" s="535">
        <v>1</v>
      </c>
      <c r="F5" s="535">
        <v>431019</v>
      </c>
      <c r="G5" s="535">
        <v>0</v>
      </c>
      <c r="H5" s="536">
        <v>0</v>
      </c>
      <c r="I5" s="536">
        <f t="shared" ref="I5:J7" si="0">SUM(C5,E5,G5)</f>
        <v>1</v>
      </c>
      <c r="J5" s="536">
        <f t="shared" si="0"/>
        <v>431019</v>
      </c>
    </row>
    <row r="6" spans="2:10" ht="16.5" customHeight="1" thickBot="1">
      <c r="B6" s="537" t="s">
        <v>25</v>
      </c>
      <c r="C6" s="538">
        <v>2</v>
      </c>
      <c r="D6" s="538">
        <v>901122</v>
      </c>
      <c r="E6" s="538">
        <v>0</v>
      </c>
      <c r="F6" s="538">
        <v>0</v>
      </c>
      <c r="G6" s="538">
        <v>3</v>
      </c>
      <c r="H6" s="538">
        <v>5069930</v>
      </c>
      <c r="I6" s="539">
        <f t="shared" si="0"/>
        <v>5</v>
      </c>
      <c r="J6" s="539">
        <f t="shared" si="0"/>
        <v>5971052</v>
      </c>
    </row>
    <row r="7" spans="2:10" ht="16.5" customHeight="1" thickBot="1">
      <c r="B7" s="533" t="s">
        <v>0</v>
      </c>
      <c r="C7" s="540">
        <v>2</v>
      </c>
      <c r="D7" s="540">
        <v>901122</v>
      </c>
      <c r="E7" s="540">
        <v>1</v>
      </c>
      <c r="F7" s="540">
        <v>431019</v>
      </c>
      <c r="G7" s="540">
        <v>3</v>
      </c>
      <c r="H7" s="541">
        <v>5069930</v>
      </c>
      <c r="I7" s="541">
        <f t="shared" si="0"/>
        <v>6</v>
      </c>
      <c r="J7" s="541">
        <f t="shared" si="0"/>
        <v>6402071</v>
      </c>
    </row>
    <row r="8" spans="2:10" ht="40.5" customHeight="1" thickTop="1">
      <c r="B8" s="89"/>
      <c r="C8" s="57"/>
      <c r="D8" s="57"/>
      <c r="E8" s="57"/>
      <c r="F8" s="57"/>
      <c r="G8" s="57"/>
      <c r="H8" s="57"/>
      <c r="I8" s="57"/>
      <c r="J8" s="57"/>
    </row>
    <row r="9" spans="2:10" ht="10.5" customHeight="1">
      <c r="B9" s="89"/>
      <c r="C9" s="57"/>
      <c r="D9" s="57"/>
      <c r="E9" s="57"/>
      <c r="F9" s="57"/>
      <c r="G9" s="57"/>
      <c r="H9" s="243"/>
    </row>
    <row r="10" spans="2:10" ht="21.75" hidden="1" customHeight="1"/>
    <row r="12" spans="2:10" ht="24" customHeight="1">
      <c r="F12" s="30"/>
    </row>
  </sheetData>
  <mergeCells count="5">
    <mergeCell ref="I3:J3"/>
    <mergeCell ref="B1:J1"/>
    <mergeCell ref="B2:C2"/>
    <mergeCell ref="B3:B4"/>
    <mergeCell ref="C3:H3"/>
  </mergeCells>
  <printOptions horizontalCentered="1" verticalCentered="1"/>
  <pageMargins left="0.34" right="0.2" top="0.74803149606299213" bottom="0.2" header="0.31496062992125984" footer="1.18"/>
  <pageSetup paperSize="9" scale="95" orientation="landscape" r:id="rId1"/>
  <headerFooter>
    <oddFooter>&amp;C&amp;14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22"/>
  <sheetViews>
    <sheetView rightToLeft="1" view="pageBreakPreview" zoomScale="89" zoomScaleSheetLayoutView="89" workbookViewId="0">
      <selection activeCell="E15" sqref="E15"/>
    </sheetView>
  </sheetViews>
  <sheetFormatPr defaultRowHeight="21.95" customHeight="1"/>
  <cols>
    <col min="1" max="1" width="2.28515625" style="29" customWidth="1"/>
    <col min="2" max="2" width="29.28515625" style="82" customWidth="1"/>
    <col min="3" max="3" width="6.42578125" style="29" customWidth="1"/>
    <col min="4" max="4" width="16.85546875" style="29" customWidth="1"/>
    <col min="5" max="5" width="6.7109375" style="29" customWidth="1"/>
    <col min="6" max="6" width="16.7109375" style="29" customWidth="1"/>
    <col min="7" max="7" width="7.85546875" style="29" bestFit="1" customWidth="1"/>
    <col min="8" max="8" width="16.85546875" style="29" customWidth="1"/>
    <col min="9" max="9" width="6.28515625" style="29" customWidth="1"/>
    <col min="10" max="10" width="16.85546875" style="29" customWidth="1"/>
    <col min="11" max="12" width="18.5703125" style="29" customWidth="1"/>
    <col min="13" max="16384" width="9.140625" style="29"/>
  </cols>
  <sheetData>
    <row r="3" spans="2:10" ht="2.25" customHeight="1"/>
    <row r="4" spans="2:10" ht="33" customHeight="1">
      <c r="B4" s="544" t="s">
        <v>194</v>
      </c>
      <c r="C4" s="544"/>
      <c r="D4" s="544"/>
      <c r="E4" s="544"/>
      <c r="F4" s="544"/>
      <c r="G4" s="544"/>
      <c r="H4" s="544"/>
      <c r="I4" s="544"/>
      <c r="J4" s="544"/>
    </row>
    <row r="5" spans="2:10" ht="21.95" customHeight="1" thickBot="1">
      <c r="B5" s="545" t="s">
        <v>91</v>
      </c>
      <c r="C5" s="545"/>
      <c r="D5" s="62"/>
      <c r="E5" s="56"/>
      <c r="F5" s="56"/>
      <c r="I5" s="579" t="s">
        <v>45</v>
      </c>
      <c r="J5" s="579" t="s">
        <v>45</v>
      </c>
    </row>
    <row r="6" spans="2:10" ht="21.95" customHeight="1" thickTop="1">
      <c r="B6" s="547" t="s">
        <v>14</v>
      </c>
      <c r="C6" s="571" t="s">
        <v>142</v>
      </c>
      <c r="D6" s="571"/>
      <c r="E6" s="571" t="s">
        <v>143</v>
      </c>
      <c r="F6" s="571"/>
      <c r="G6" s="571" t="s">
        <v>144</v>
      </c>
      <c r="H6" s="571"/>
      <c r="I6" s="571" t="s">
        <v>112</v>
      </c>
      <c r="J6" s="571"/>
    </row>
    <row r="7" spans="2:10" ht="21.95" customHeight="1" thickBot="1">
      <c r="B7" s="548"/>
      <c r="C7" s="314" t="s">
        <v>9</v>
      </c>
      <c r="D7" s="314" t="s">
        <v>10</v>
      </c>
      <c r="E7" s="314" t="s">
        <v>9</v>
      </c>
      <c r="F7" s="314" t="s">
        <v>10</v>
      </c>
      <c r="G7" s="314" t="s">
        <v>9</v>
      </c>
      <c r="H7" s="314" t="s">
        <v>10</v>
      </c>
      <c r="I7" s="314" t="s">
        <v>9</v>
      </c>
      <c r="J7" s="314" t="s">
        <v>10</v>
      </c>
    </row>
    <row r="8" spans="2:10" ht="16.5" customHeight="1">
      <c r="B8" s="508" t="s">
        <v>37</v>
      </c>
      <c r="C8" s="315">
        <v>1</v>
      </c>
      <c r="D8" s="315">
        <v>80983</v>
      </c>
      <c r="E8" s="315">
        <v>14</v>
      </c>
      <c r="F8" s="315">
        <v>7962790</v>
      </c>
      <c r="G8" s="256">
        <v>0</v>
      </c>
      <c r="H8" s="315">
        <v>0</v>
      </c>
      <c r="I8" s="315">
        <f>SUM(C8,E8,G8)</f>
        <v>15</v>
      </c>
      <c r="J8" s="315">
        <f>SUM(D8,F8)</f>
        <v>8043773</v>
      </c>
    </row>
    <row r="9" spans="2:10" ht="16.5" customHeight="1">
      <c r="B9" s="509" t="s">
        <v>18</v>
      </c>
      <c r="C9" s="316">
        <v>0</v>
      </c>
      <c r="D9" s="316">
        <v>0</v>
      </c>
      <c r="E9" s="316">
        <v>1</v>
      </c>
      <c r="F9" s="316">
        <v>128115</v>
      </c>
      <c r="G9" s="317">
        <v>0</v>
      </c>
      <c r="H9" s="316">
        <v>0</v>
      </c>
      <c r="I9" s="316">
        <f t="shared" ref="I9:I12" si="0">SUM(C9,E9,G9)</f>
        <v>1</v>
      </c>
      <c r="J9" s="316">
        <f>SUM(D9,F9)</f>
        <v>128115</v>
      </c>
    </row>
    <row r="10" spans="2:10" ht="16.5" customHeight="1">
      <c r="B10" s="510" t="s">
        <v>21</v>
      </c>
      <c r="C10" s="318">
        <v>0</v>
      </c>
      <c r="D10" s="318">
        <v>0</v>
      </c>
      <c r="E10" s="318">
        <v>1</v>
      </c>
      <c r="F10" s="318">
        <v>2824205</v>
      </c>
      <c r="G10" s="319">
        <v>0</v>
      </c>
      <c r="H10" s="318">
        <v>0</v>
      </c>
      <c r="I10" s="318">
        <f t="shared" si="0"/>
        <v>1</v>
      </c>
      <c r="J10" s="318">
        <f>SUM(D10,F10)</f>
        <v>2824205</v>
      </c>
    </row>
    <row r="11" spans="2:10" ht="22.5" customHeight="1" thickBot="1">
      <c r="B11" s="511" t="s">
        <v>25</v>
      </c>
      <c r="C11" s="320">
        <v>1</v>
      </c>
      <c r="D11" s="320">
        <v>1230031</v>
      </c>
      <c r="E11" s="320">
        <v>2</v>
      </c>
      <c r="F11" s="320">
        <v>1843985</v>
      </c>
      <c r="G11" s="321">
        <v>38</v>
      </c>
      <c r="H11" s="320">
        <v>224597737</v>
      </c>
      <c r="I11" s="320">
        <f t="shared" si="0"/>
        <v>41</v>
      </c>
      <c r="J11" s="320">
        <f>SUM(D11,F11,H11)</f>
        <v>227671753</v>
      </c>
    </row>
    <row r="12" spans="2:10" s="38" customFormat="1" ht="16.5" customHeight="1" thickBot="1">
      <c r="B12" s="512" t="s">
        <v>82</v>
      </c>
      <c r="C12" s="322">
        <v>2</v>
      </c>
      <c r="D12" s="322">
        <v>1311014</v>
      </c>
      <c r="E12" s="322">
        <v>18</v>
      </c>
      <c r="F12" s="322">
        <v>12759095</v>
      </c>
      <c r="G12" s="323">
        <v>38</v>
      </c>
      <c r="H12" s="322">
        <v>224597737</v>
      </c>
      <c r="I12" s="322">
        <f t="shared" si="0"/>
        <v>58</v>
      </c>
      <c r="J12" s="322">
        <f>SUM(D12,F12,H12)</f>
        <v>238667846</v>
      </c>
    </row>
    <row r="13" spans="2:10" ht="21.95" customHeight="1" thickTop="1">
      <c r="B13" s="89"/>
      <c r="C13" s="57"/>
      <c r="D13" s="57"/>
      <c r="E13" s="57"/>
      <c r="F13" s="57"/>
      <c r="G13" s="57"/>
      <c r="H13" s="106"/>
    </row>
    <row r="14" spans="2:10" ht="21.95" customHeight="1">
      <c r="B14" s="89"/>
      <c r="C14" s="57"/>
      <c r="D14" s="57"/>
      <c r="E14" s="57"/>
      <c r="F14" s="242"/>
      <c r="G14" s="57"/>
      <c r="H14" s="57"/>
    </row>
    <row r="15" spans="2:10" ht="21.95" customHeight="1">
      <c r="B15" s="89"/>
      <c r="C15" s="57"/>
      <c r="D15" s="57"/>
      <c r="E15" s="57"/>
      <c r="F15" s="57"/>
      <c r="G15" s="57"/>
      <c r="H15" s="57"/>
    </row>
    <row r="22" spans="5:5" ht="21.95" customHeight="1">
      <c r="E22" s="411"/>
    </row>
  </sheetData>
  <mergeCells count="8">
    <mergeCell ref="I6:J6"/>
    <mergeCell ref="B4:J4"/>
    <mergeCell ref="B5:C5"/>
    <mergeCell ref="I5:J5"/>
    <mergeCell ref="B6:B7"/>
    <mergeCell ref="C6:D6"/>
    <mergeCell ref="E6:F6"/>
    <mergeCell ref="G6:H6"/>
  </mergeCells>
  <printOptions horizontalCentered="1" verticalCentered="1"/>
  <pageMargins left="0.31496062992125984" right="0.15748031496062992" top="0.74803149606299213" bottom="1.1811023622047245" header="0.31496062992125984" footer="0.31496062992125984"/>
  <pageSetup paperSize="9" orientation="landscape" r:id="rId1"/>
  <headerFooter>
    <oddFooter>&amp;C&amp;14 30</oddFooter>
  </headerFooter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30"/>
    </sheetView>
  </sheetViews>
  <sheetFormatPr defaultRowHeight="12.75"/>
  <sheetData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topLeftCell="B1" zoomScaleSheetLayoutView="100" workbookViewId="0">
      <selection activeCell="I11" sqref="I11"/>
    </sheetView>
  </sheetViews>
  <sheetFormatPr defaultRowHeight="21.95" customHeight="1"/>
  <cols>
    <col min="1" max="1" width="1.28515625" customWidth="1"/>
    <col min="2" max="2" width="29.7109375" customWidth="1"/>
    <col min="3" max="3" width="10" customWidth="1"/>
    <col min="4" max="4" width="18" customWidth="1"/>
    <col min="5" max="5" width="9.42578125" customWidth="1"/>
    <col min="6" max="6" width="18.5703125" customWidth="1"/>
    <col min="7" max="7" width="14" customWidth="1"/>
    <col min="8" max="8" width="22.5703125" customWidth="1"/>
    <col min="9" max="9" width="38.42578125" customWidth="1"/>
    <col min="10" max="10" width="6.85546875" customWidth="1"/>
    <col min="11" max="11" width="9.140625" hidden="1" customWidth="1"/>
    <col min="15" max="15" width="9.140625" hidden="1" customWidth="1"/>
  </cols>
  <sheetData>
    <row r="2" spans="1:17" ht="24.75" customHeight="1">
      <c r="B2" s="544" t="s">
        <v>155</v>
      </c>
      <c r="C2" s="544"/>
      <c r="D2" s="544"/>
      <c r="E2" s="544"/>
      <c r="F2" s="544"/>
      <c r="G2" s="544"/>
      <c r="H2" s="544"/>
    </row>
    <row r="3" spans="1:17" ht="19.5" customHeight="1" thickBot="1">
      <c r="B3" s="61" t="s">
        <v>72</v>
      </c>
      <c r="C3" s="27"/>
      <c r="D3" s="60"/>
      <c r="E3" s="31"/>
      <c r="F3" s="31"/>
      <c r="G3" s="31"/>
      <c r="H3" s="22" t="s">
        <v>46</v>
      </c>
    </row>
    <row r="4" spans="1:17" ht="19.5" customHeight="1" thickTop="1">
      <c r="B4" s="549" t="s">
        <v>14</v>
      </c>
      <c r="C4" s="551" t="s">
        <v>15</v>
      </c>
      <c r="D4" s="551"/>
      <c r="E4" s="551" t="s">
        <v>16</v>
      </c>
      <c r="F4" s="551"/>
      <c r="G4" s="551" t="s">
        <v>17</v>
      </c>
      <c r="H4" s="551"/>
    </row>
    <row r="5" spans="1:17" ht="19.5" customHeight="1" thickBot="1">
      <c r="B5" s="550"/>
      <c r="C5" s="244" t="s">
        <v>9</v>
      </c>
      <c r="D5" s="244" t="s">
        <v>10</v>
      </c>
      <c r="E5" s="244" t="s">
        <v>9</v>
      </c>
      <c r="F5" s="244" t="s">
        <v>150</v>
      </c>
      <c r="G5" s="244" t="s">
        <v>9</v>
      </c>
      <c r="H5" s="244" t="s">
        <v>150</v>
      </c>
      <c r="L5" s="261"/>
    </row>
    <row r="6" spans="1:17" ht="19.5" customHeight="1">
      <c r="B6" s="150" t="s">
        <v>95</v>
      </c>
      <c r="C6" s="152">
        <v>2</v>
      </c>
      <c r="D6" s="129">
        <v>1178600</v>
      </c>
      <c r="E6" s="152">
        <v>2</v>
      </c>
      <c r="F6" s="129">
        <v>1420750</v>
      </c>
      <c r="G6" s="297">
        <f>SUM(C6,E6)</f>
        <v>4</v>
      </c>
      <c r="H6" s="129">
        <f>SUM(D6,F6)</f>
        <v>2599350</v>
      </c>
    </row>
    <row r="7" spans="1:17" ht="16.5" customHeight="1">
      <c r="A7" s="15"/>
      <c r="B7" s="329" t="s">
        <v>37</v>
      </c>
      <c r="C7" s="131">
        <v>24</v>
      </c>
      <c r="D7" s="131">
        <v>82882602</v>
      </c>
      <c r="E7" s="131">
        <v>20</v>
      </c>
      <c r="F7" s="131">
        <v>11397211</v>
      </c>
      <c r="G7" s="131">
        <f t="shared" ref="G7:G23" si="0">SUM(C7,E7)</f>
        <v>44</v>
      </c>
      <c r="H7" s="131">
        <f t="shared" ref="H7:H23" si="1">SUM(D7,F7)</f>
        <v>94279813</v>
      </c>
      <c r="I7" s="15"/>
      <c r="J7" s="15"/>
      <c r="K7" s="15"/>
      <c r="L7" s="15"/>
      <c r="M7" s="15"/>
      <c r="N7" s="15"/>
      <c r="O7" s="15"/>
      <c r="P7" s="15"/>
      <c r="Q7" s="15"/>
    </row>
    <row r="8" spans="1:17" s="162" customFormat="1" ht="16.5" customHeight="1">
      <c r="A8" s="15"/>
      <c r="B8" s="387" t="s">
        <v>18</v>
      </c>
      <c r="C8" s="129">
        <v>2</v>
      </c>
      <c r="D8" s="129">
        <v>4446112</v>
      </c>
      <c r="E8" s="129">
        <v>4</v>
      </c>
      <c r="F8" s="129">
        <v>2259824</v>
      </c>
      <c r="G8" s="152">
        <f t="shared" si="0"/>
        <v>6</v>
      </c>
      <c r="H8" s="129">
        <f t="shared" si="1"/>
        <v>6705936</v>
      </c>
      <c r="I8" s="15"/>
      <c r="J8" s="15"/>
      <c r="K8" s="15"/>
      <c r="L8" s="15"/>
      <c r="M8" s="15"/>
      <c r="N8" s="15"/>
      <c r="O8" s="15"/>
      <c r="P8" s="15"/>
      <c r="Q8" s="15"/>
    </row>
    <row r="9" spans="1:17" s="15" customFormat="1" ht="16.5" customHeight="1">
      <c r="B9" s="329" t="s">
        <v>19</v>
      </c>
      <c r="C9" s="131">
        <v>2</v>
      </c>
      <c r="D9" s="131">
        <v>2802545</v>
      </c>
      <c r="E9" s="131">
        <v>4</v>
      </c>
      <c r="F9" s="131">
        <v>1113307859</v>
      </c>
      <c r="G9" s="131">
        <f t="shared" si="0"/>
        <v>6</v>
      </c>
      <c r="H9" s="131">
        <f t="shared" si="1"/>
        <v>1116110404</v>
      </c>
    </row>
    <row r="10" spans="1:17" s="15" customFormat="1" ht="16.5" customHeight="1">
      <c r="B10" s="387" t="s">
        <v>20</v>
      </c>
      <c r="C10" s="129">
        <v>1</v>
      </c>
      <c r="D10" s="129">
        <v>296295</v>
      </c>
      <c r="E10" s="129">
        <v>1</v>
      </c>
      <c r="F10" s="129">
        <v>1292099</v>
      </c>
      <c r="G10" s="152">
        <f t="shared" si="0"/>
        <v>2</v>
      </c>
      <c r="H10" s="129">
        <f t="shared" si="1"/>
        <v>1588394</v>
      </c>
    </row>
    <row r="11" spans="1:17" ht="19.5" customHeight="1">
      <c r="A11" s="15"/>
      <c r="B11" s="329" t="s">
        <v>21</v>
      </c>
      <c r="C11" s="131">
        <v>0</v>
      </c>
      <c r="D11" s="131">
        <v>0</v>
      </c>
      <c r="E11" s="131">
        <v>1</v>
      </c>
      <c r="F11" s="131">
        <v>2824205</v>
      </c>
      <c r="G11" s="131">
        <f t="shared" si="0"/>
        <v>1</v>
      </c>
      <c r="H11" s="131">
        <f t="shared" si="1"/>
        <v>2824205</v>
      </c>
      <c r="I11" s="15"/>
      <c r="J11" s="15"/>
      <c r="K11" s="15"/>
      <c r="L11" s="15"/>
      <c r="M11" s="15"/>
      <c r="N11" s="15"/>
      <c r="O11" s="15"/>
    </row>
    <row r="12" spans="1:17" ht="16.5" customHeight="1">
      <c r="A12" s="15"/>
      <c r="B12" s="387" t="s">
        <v>27</v>
      </c>
      <c r="C12" s="129">
        <v>2</v>
      </c>
      <c r="D12" s="129">
        <v>2720695</v>
      </c>
      <c r="E12" s="129">
        <v>63</v>
      </c>
      <c r="F12" s="129">
        <v>660739745</v>
      </c>
      <c r="G12" s="152">
        <f t="shared" si="0"/>
        <v>65</v>
      </c>
      <c r="H12" s="129">
        <f t="shared" si="1"/>
        <v>663460440</v>
      </c>
      <c r="I12" s="15"/>
      <c r="J12" s="15"/>
      <c r="K12" s="15"/>
      <c r="L12" s="15"/>
      <c r="M12" s="15"/>
      <c r="N12" s="15"/>
      <c r="O12" s="15"/>
    </row>
    <row r="13" spans="1:17" s="269" customFormat="1" ht="16.5" customHeight="1">
      <c r="B13" s="388" t="s">
        <v>153</v>
      </c>
      <c r="C13" s="389">
        <v>2</v>
      </c>
      <c r="D13" s="389">
        <v>1231592</v>
      </c>
      <c r="E13" s="389">
        <v>0</v>
      </c>
      <c r="F13" s="389">
        <v>0</v>
      </c>
      <c r="G13" s="131">
        <f t="shared" si="0"/>
        <v>2</v>
      </c>
      <c r="H13" s="389">
        <f t="shared" si="1"/>
        <v>1231592</v>
      </c>
      <c r="I13" s="15"/>
      <c r="J13" s="15"/>
      <c r="K13" s="15"/>
      <c r="L13" s="15"/>
      <c r="M13" s="15"/>
      <c r="N13" s="15"/>
    </row>
    <row r="14" spans="1:17" s="162" customFormat="1" ht="16.5" customHeight="1">
      <c r="B14" s="387" t="s">
        <v>56</v>
      </c>
      <c r="C14" s="129">
        <v>23</v>
      </c>
      <c r="D14" s="129">
        <v>28823476</v>
      </c>
      <c r="E14" s="129">
        <v>0</v>
      </c>
      <c r="F14" s="129">
        <v>0</v>
      </c>
      <c r="G14" s="152">
        <f t="shared" si="0"/>
        <v>23</v>
      </c>
      <c r="H14" s="129">
        <f t="shared" si="1"/>
        <v>28823476</v>
      </c>
      <c r="I14" s="15"/>
      <c r="J14" s="15"/>
      <c r="K14" s="15"/>
      <c r="L14" s="15"/>
      <c r="M14" s="15"/>
      <c r="N14" s="15"/>
      <c r="O14" s="15"/>
      <c r="P14" s="15"/>
    </row>
    <row r="15" spans="1:17" s="15" customFormat="1" ht="16.5" customHeight="1">
      <c r="B15" s="329" t="s">
        <v>22</v>
      </c>
      <c r="C15" s="131">
        <v>5</v>
      </c>
      <c r="D15" s="131">
        <v>3749675</v>
      </c>
      <c r="E15" s="131">
        <v>1</v>
      </c>
      <c r="F15" s="131">
        <v>98992</v>
      </c>
      <c r="G15" s="131">
        <f t="shared" si="0"/>
        <v>6</v>
      </c>
      <c r="H15" s="131">
        <f t="shared" si="1"/>
        <v>3848667</v>
      </c>
    </row>
    <row r="16" spans="1:17" s="15" customFormat="1" ht="16.5" customHeight="1">
      <c r="B16" s="387" t="s">
        <v>154</v>
      </c>
      <c r="C16" s="129">
        <v>4</v>
      </c>
      <c r="D16" s="129">
        <v>742565</v>
      </c>
      <c r="E16" s="129">
        <v>0</v>
      </c>
      <c r="F16" s="129">
        <v>0</v>
      </c>
      <c r="G16" s="152">
        <f t="shared" si="0"/>
        <v>4</v>
      </c>
      <c r="H16" s="129">
        <f t="shared" si="1"/>
        <v>742565</v>
      </c>
    </row>
    <row r="17" spans="2:17" s="15" customFormat="1" ht="16.5" customHeight="1">
      <c r="B17" s="329" t="s">
        <v>149</v>
      </c>
      <c r="C17" s="131">
        <v>1</v>
      </c>
      <c r="D17" s="131">
        <v>472250</v>
      </c>
      <c r="E17" s="131">
        <v>0</v>
      </c>
      <c r="F17" s="131">
        <v>0</v>
      </c>
      <c r="G17" s="131">
        <f t="shared" si="0"/>
        <v>1</v>
      </c>
      <c r="H17" s="131">
        <f t="shared" si="1"/>
        <v>472250</v>
      </c>
    </row>
    <row r="18" spans="2:17" ht="16.5" customHeight="1">
      <c r="B18" s="387" t="s">
        <v>79</v>
      </c>
      <c r="C18" s="129">
        <v>1</v>
      </c>
      <c r="D18" s="129">
        <v>5597925</v>
      </c>
      <c r="E18" s="129">
        <v>0</v>
      </c>
      <c r="F18" s="129">
        <v>0</v>
      </c>
      <c r="G18" s="152">
        <f t="shared" si="0"/>
        <v>1</v>
      </c>
      <c r="H18" s="129">
        <f t="shared" si="1"/>
        <v>5597925</v>
      </c>
      <c r="P18" s="15"/>
      <c r="Q18" s="15"/>
    </row>
    <row r="19" spans="2:17" ht="16.5" customHeight="1">
      <c r="B19" s="329" t="s">
        <v>25</v>
      </c>
      <c r="C19" s="131">
        <v>241</v>
      </c>
      <c r="D19" s="131">
        <v>293261803</v>
      </c>
      <c r="E19" s="131">
        <v>230</v>
      </c>
      <c r="F19" s="131">
        <v>444764300</v>
      </c>
      <c r="G19" s="131">
        <f t="shared" si="0"/>
        <v>471</v>
      </c>
      <c r="H19" s="131">
        <f t="shared" si="1"/>
        <v>738026103</v>
      </c>
      <c r="L19" s="261"/>
      <c r="P19" s="15"/>
      <c r="Q19" s="15"/>
    </row>
    <row r="20" spans="2:17" ht="13.5" customHeight="1">
      <c r="B20" s="387" t="s">
        <v>24</v>
      </c>
      <c r="C20" s="129">
        <v>2</v>
      </c>
      <c r="D20" s="129">
        <v>171836</v>
      </c>
      <c r="E20" s="129">
        <v>10</v>
      </c>
      <c r="F20" s="129">
        <v>27758841</v>
      </c>
      <c r="G20" s="152">
        <f t="shared" si="0"/>
        <v>12</v>
      </c>
      <c r="H20" s="129">
        <f t="shared" si="1"/>
        <v>27930677</v>
      </c>
      <c r="Q20" s="15"/>
    </row>
    <row r="21" spans="2:17" ht="15" customHeight="1">
      <c r="B21" s="390" t="s">
        <v>80</v>
      </c>
      <c r="C21" s="155">
        <v>1</v>
      </c>
      <c r="D21" s="155">
        <v>871555</v>
      </c>
      <c r="E21" s="155">
        <v>0</v>
      </c>
      <c r="F21" s="155">
        <v>0</v>
      </c>
      <c r="G21" s="131">
        <f t="shared" si="0"/>
        <v>1</v>
      </c>
      <c r="H21" s="155">
        <f t="shared" si="1"/>
        <v>871555</v>
      </c>
      <c r="K21" s="8"/>
    </row>
    <row r="22" spans="2:17" ht="15" customHeight="1">
      <c r="B22" s="150" t="s">
        <v>81</v>
      </c>
      <c r="C22" s="120">
        <v>7</v>
      </c>
      <c r="D22" s="120">
        <v>2871531</v>
      </c>
      <c r="E22" s="120">
        <v>0</v>
      </c>
      <c r="F22" s="120">
        <v>0</v>
      </c>
      <c r="G22" s="152">
        <f t="shared" si="0"/>
        <v>7</v>
      </c>
      <c r="H22" s="120">
        <f t="shared" si="1"/>
        <v>2871531</v>
      </c>
    </row>
    <row r="23" spans="2:17" ht="15.75" customHeight="1" thickBot="1">
      <c r="B23" s="463" t="s">
        <v>26</v>
      </c>
      <c r="C23" s="474">
        <v>1</v>
      </c>
      <c r="D23" s="474">
        <v>72175</v>
      </c>
      <c r="E23" s="474">
        <v>34</v>
      </c>
      <c r="F23" s="474">
        <v>93334627</v>
      </c>
      <c r="G23" s="357">
        <f t="shared" si="0"/>
        <v>35</v>
      </c>
      <c r="H23" s="474">
        <f t="shared" si="1"/>
        <v>93406802</v>
      </c>
      <c r="K23" s="8"/>
    </row>
    <row r="24" spans="2:17" ht="19.5" customHeight="1" thickBot="1">
      <c r="B24" s="423" t="s">
        <v>0</v>
      </c>
      <c r="C24" s="424">
        <f>SUM(C6:C23)</f>
        <v>321</v>
      </c>
      <c r="D24" s="424">
        <f>SUM(D6:D23)</f>
        <v>432193232</v>
      </c>
      <c r="E24" s="424">
        <f>SUM(E6:E23)</f>
        <v>370</v>
      </c>
      <c r="F24" s="424">
        <v>2359198453</v>
      </c>
      <c r="G24" s="422">
        <f>SUM(C24,E24)</f>
        <v>691</v>
      </c>
      <c r="H24" s="424">
        <f>SUM(D24,F24)</f>
        <v>2791391685</v>
      </c>
    </row>
    <row r="25" spans="2:17" ht="21.95" customHeight="1" thickTop="1">
      <c r="H25" s="8"/>
    </row>
    <row r="26" spans="2:17" ht="21.95" customHeight="1">
      <c r="D26" s="236"/>
      <c r="G26" s="8"/>
    </row>
    <row r="27" spans="2:17" ht="8.25" customHeight="1">
      <c r="D27" s="245"/>
    </row>
    <row r="28" spans="2:17" ht="21.95" customHeight="1">
      <c r="F28" s="8"/>
    </row>
  </sheetData>
  <mergeCells count="5">
    <mergeCell ref="B2:H2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headerFooter differentOddEven="1" differentFirst="1">
    <firstFooter>&amp;C&amp;14 5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rightToLeft="1" view="pageBreakPreview" zoomScaleSheetLayoutView="100" workbookViewId="0">
      <selection activeCell="O5" sqref="O5"/>
    </sheetView>
  </sheetViews>
  <sheetFormatPr defaultRowHeight="21.95" customHeight="1"/>
  <cols>
    <col min="1" max="1" width="8" style="29" customWidth="1"/>
    <col min="2" max="2" width="16.28515625" style="79" customWidth="1"/>
    <col min="3" max="3" width="6.85546875" style="26" customWidth="1"/>
    <col min="4" max="4" width="13.28515625" style="26" customWidth="1"/>
    <col min="5" max="5" width="6.85546875" style="26" customWidth="1"/>
    <col min="6" max="6" width="14.7109375" style="26" customWidth="1"/>
    <col min="7" max="7" width="5.85546875" style="26" customWidth="1"/>
    <col min="8" max="8" width="12.28515625" style="26" customWidth="1"/>
    <col min="9" max="9" width="9.85546875" style="26" customWidth="1"/>
    <col min="10" max="10" width="17.42578125" style="26" customWidth="1"/>
    <col min="11" max="16384" width="9.140625" style="29"/>
  </cols>
  <sheetData>
    <row r="2" spans="1:18" ht="39" customHeight="1">
      <c r="B2" s="558"/>
      <c r="C2" s="558"/>
      <c r="D2" s="558"/>
      <c r="E2" s="558"/>
      <c r="F2" s="558"/>
      <c r="G2" s="558"/>
      <c r="H2" s="558"/>
      <c r="I2" s="558"/>
      <c r="J2" s="558"/>
    </row>
    <row r="3" spans="1:18" s="30" customFormat="1" ht="21.95" customHeight="1">
      <c r="B3" s="544" t="s">
        <v>156</v>
      </c>
      <c r="C3" s="544"/>
      <c r="D3" s="544"/>
      <c r="E3" s="544"/>
      <c r="F3" s="544"/>
      <c r="G3" s="544"/>
      <c r="H3" s="544"/>
      <c r="I3" s="544"/>
      <c r="J3" s="544"/>
    </row>
    <row r="4" spans="1:18" ht="21.95" customHeight="1" thickBot="1">
      <c r="B4" s="559" t="s">
        <v>48</v>
      </c>
      <c r="C4" s="559"/>
      <c r="D4" s="559"/>
      <c r="E4" s="559"/>
      <c r="F4" s="559"/>
      <c r="G4" s="559"/>
      <c r="H4" s="31"/>
      <c r="I4" s="560" t="s">
        <v>46</v>
      </c>
      <c r="J4" s="560"/>
    </row>
    <row r="5" spans="1:18" ht="21.95" customHeight="1" thickTop="1">
      <c r="B5" s="561" t="s">
        <v>8</v>
      </c>
      <c r="C5" s="563" t="s">
        <v>211</v>
      </c>
      <c r="D5" s="563"/>
      <c r="E5" s="563" t="s">
        <v>212</v>
      </c>
      <c r="F5" s="563"/>
      <c r="G5" s="563" t="s">
        <v>157</v>
      </c>
      <c r="H5" s="563"/>
      <c r="I5" s="564" t="s">
        <v>120</v>
      </c>
      <c r="J5" s="564"/>
      <c r="M5" s="32"/>
      <c r="N5" s="32"/>
      <c r="O5" s="32"/>
      <c r="P5" s="32"/>
      <c r="Q5" s="32"/>
      <c r="R5" s="32"/>
    </row>
    <row r="6" spans="1:18" ht="21.95" customHeight="1">
      <c r="A6" s="32"/>
      <c r="B6" s="562"/>
      <c r="C6" s="478" t="s">
        <v>9</v>
      </c>
      <c r="D6" s="478" t="s">
        <v>98</v>
      </c>
      <c r="E6" s="478" t="s">
        <v>9</v>
      </c>
      <c r="F6" s="478" t="s">
        <v>98</v>
      </c>
      <c r="G6" s="478" t="s">
        <v>9</v>
      </c>
      <c r="H6" s="478" t="s">
        <v>98</v>
      </c>
      <c r="I6" s="478" t="s">
        <v>9</v>
      </c>
      <c r="J6" s="478" t="s">
        <v>10</v>
      </c>
      <c r="K6" s="32"/>
      <c r="L6" s="32"/>
      <c r="M6" s="32"/>
      <c r="N6" s="32"/>
      <c r="O6" s="32"/>
      <c r="P6" s="32"/>
      <c r="Q6" s="32"/>
      <c r="R6" s="32"/>
    </row>
    <row r="7" spans="1:18" ht="21.95" customHeight="1">
      <c r="A7" s="32"/>
      <c r="B7" s="515" t="s">
        <v>1</v>
      </c>
      <c r="C7" s="519"/>
      <c r="D7" s="519"/>
      <c r="E7" s="519">
        <v>1</v>
      </c>
      <c r="F7" s="438">
        <v>2100175</v>
      </c>
      <c r="G7" s="519"/>
      <c r="H7" s="519"/>
      <c r="I7" s="519">
        <v>1</v>
      </c>
      <c r="J7" s="438">
        <v>2100175</v>
      </c>
      <c r="K7" s="32"/>
      <c r="L7" s="32"/>
      <c r="M7" s="32"/>
      <c r="N7" s="32"/>
      <c r="O7" s="32"/>
      <c r="P7" s="32"/>
      <c r="Q7" s="32"/>
      <c r="R7" s="32"/>
    </row>
    <row r="8" spans="1:18" s="38" customFormat="1" ht="21.95" customHeight="1">
      <c r="A8" s="199"/>
      <c r="B8" s="516" t="s">
        <v>5</v>
      </c>
      <c r="C8" s="520">
        <v>1</v>
      </c>
      <c r="D8" s="521">
        <v>1564201</v>
      </c>
      <c r="E8" s="520"/>
      <c r="F8" s="521"/>
      <c r="G8" s="520"/>
      <c r="H8" s="521"/>
      <c r="I8" s="520">
        <v>1</v>
      </c>
      <c r="J8" s="521">
        <v>1564201</v>
      </c>
      <c r="K8" s="32"/>
      <c r="L8" s="32"/>
      <c r="M8" s="32"/>
      <c r="N8" s="32"/>
      <c r="O8" s="32"/>
      <c r="P8" s="32"/>
      <c r="Q8" s="32"/>
      <c r="R8" s="32"/>
    </row>
    <row r="9" spans="1:18" ht="21.95" customHeight="1" thickBot="1">
      <c r="A9" s="42"/>
      <c r="B9" s="611" t="s">
        <v>7</v>
      </c>
      <c r="C9" s="612"/>
      <c r="D9" s="613"/>
      <c r="E9" s="612"/>
      <c r="F9" s="613"/>
      <c r="G9" s="612">
        <v>1</v>
      </c>
      <c r="H9" s="613">
        <v>1427304</v>
      </c>
      <c r="I9" s="612">
        <v>1</v>
      </c>
      <c r="J9" s="613">
        <v>1427304</v>
      </c>
      <c r="M9" s="32"/>
      <c r="N9" s="32"/>
      <c r="O9" s="32"/>
      <c r="P9" s="32"/>
      <c r="Q9" s="32"/>
      <c r="R9" s="32"/>
    </row>
    <row r="10" spans="1:18" ht="21.95" customHeight="1" thickBot="1">
      <c r="B10" s="54" t="s">
        <v>0</v>
      </c>
      <c r="C10" s="525">
        <v>1</v>
      </c>
      <c r="D10" s="525">
        <v>1564201</v>
      </c>
      <c r="E10" s="525">
        <v>1</v>
      </c>
      <c r="F10" s="525">
        <v>2100175</v>
      </c>
      <c r="G10" s="525">
        <v>1</v>
      </c>
      <c r="H10" s="525">
        <v>1427304</v>
      </c>
      <c r="I10" s="524">
        <v>3</v>
      </c>
      <c r="J10" s="525">
        <v>5091680</v>
      </c>
      <c r="K10" s="519"/>
    </row>
    <row r="11" spans="1:18" ht="35.25" customHeight="1" thickTop="1">
      <c r="B11" s="95"/>
      <c r="C11" s="24"/>
      <c r="D11" s="24"/>
      <c r="E11" s="24"/>
      <c r="F11" s="24"/>
      <c r="G11" s="24"/>
      <c r="H11" s="24"/>
      <c r="I11" s="191"/>
      <c r="J11" s="191"/>
    </row>
    <row r="12" spans="1:18" ht="31.5" customHeight="1">
      <c r="B12" s="556"/>
      <c r="C12" s="556"/>
      <c r="D12" s="556"/>
      <c r="E12" s="556"/>
      <c r="F12" s="556"/>
      <c r="G12" s="556"/>
      <c r="H12" s="556"/>
      <c r="I12" s="96"/>
      <c r="J12" s="188"/>
    </row>
    <row r="13" spans="1:18" ht="21.95" customHeight="1">
      <c r="B13" s="557"/>
      <c r="C13" s="557"/>
      <c r="D13" s="557"/>
      <c r="E13" s="557"/>
      <c r="F13" s="557"/>
      <c r="G13" s="557"/>
      <c r="H13" s="557"/>
      <c r="I13" s="33"/>
      <c r="J13" s="33"/>
    </row>
    <row r="15" spans="1:18" ht="18.75" customHeight="1"/>
    <row r="16" spans="1:18" ht="21.75" hidden="1" customHeight="1"/>
    <row r="17" ht="21.75" hidden="1" customHeight="1"/>
    <row r="18" ht="21.75" hidden="1" customHeight="1"/>
    <row r="19" ht="21.75" hidden="1" customHeight="1"/>
    <row r="20" ht="21.75" hidden="1" customHeight="1"/>
    <row r="21" ht="21.75" hidden="1" customHeight="1"/>
    <row r="22" ht="21.75" hidden="1" customHeight="1"/>
  </sheetData>
  <mergeCells count="11">
    <mergeCell ref="B12:H12"/>
    <mergeCell ref="B13:H13"/>
    <mergeCell ref="B2:J2"/>
    <mergeCell ref="B3:J3"/>
    <mergeCell ref="B4:G4"/>
    <mergeCell ref="I4:J4"/>
    <mergeCell ref="B5:B6"/>
    <mergeCell ref="C5:D5"/>
    <mergeCell ref="E5:F5"/>
    <mergeCell ref="G5:H5"/>
    <mergeCell ref="I5:J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headerFooter>
    <oddFooter>&amp;C&amp;14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16"/>
  <sheetViews>
    <sheetView rightToLeft="1" view="pageBreakPreview" topLeftCell="B1" zoomScaleSheetLayoutView="100" workbookViewId="0">
      <selection activeCell="C13" sqref="C13"/>
    </sheetView>
  </sheetViews>
  <sheetFormatPr defaultRowHeight="21.95" customHeight="1"/>
  <cols>
    <col min="1" max="1" width="4.85546875" style="29" customWidth="1"/>
    <col min="2" max="2" width="9.5703125" style="29" customWidth="1"/>
    <col min="3" max="3" width="26.5703125" style="79" customWidth="1"/>
    <col min="4" max="4" width="6.5703125" style="79" customWidth="1"/>
    <col min="5" max="5" width="12.42578125" style="79" customWidth="1"/>
    <col min="6" max="6" width="7.140625" style="79" customWidth="1"/>
    <col min="7" max="7" width="13.140625" style="79" customWidth="1"/>
    <col min="8" max="8" width="6.28515625" style="26" customWidth="1"/>
    <col min="9" max="9" width="11.140625" style="26" customWidth="1"/>
    <col min="10" max="10" width="5.140625" style="29" customWidth="1"/>
    <col min="11" max="11" width="17.140625" style="29" customWidth="1"/>
    <col min="12" max="12" width="16.140625" style="29" hidden="1" customWidth="1"/>
    <col min="13" max="13" width="14.7109375" style="29" hidden="1" customWidth="1"/>
    <col min="14" max="16" width="9.140625" style="29"/>
    <col min="17" max="17" width="1.28515625" style="29" customWidth="1"/>
    <col min="18" max="18" width="9.140625" style="29" hidden="1" customWidth="1"/>
    <col min="19" max="16384" width="9.140625" style="29"/>
  </cols>
  <sheetData>
    <row r="1" spans="3:17" ht="44.25" customHeight="1">
      <c r="C1" s="29"/>
      <c r="D1" s="29"/>
      <c r="E1" s="29"/>
      <c r="F1" s="29"/>
      <c r="G1" s="29"/>
      <c r="H1" s="29"/>
      <c r="I1" s="29"/>
      <c r="N1" s="32"/>
      <c r="O1" s="32"/>
      <c r="P1" s="32"/>
      <c r="Q1" s="32"/>
    </row>
    <row r="2" spans="3:17" ht="33.75" customHeight="1">
      <c r="C2" s="544" t="s">
        <v>158</v>
      </c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234"/>
      <c r="O2" s="234"/>
      <c r="P2" s="234"/>
      <c r="Q2" s="32"/>
    </row>
    <row r="3" spans="3:17" ht="21.95" customHeight="1" thickBot="1">
      <c r="C3" s="545" t="s">
        <v>49</v>
      </c>
      <c r="D3" s="545"/>
      <c r="E3" s="545"/>
      <c r="F3" s="545"/>
      <c r="G3" s="545"/>
      <c r="H3" s="545"/>
      <c r="I3" s="31"/>
      <c r="J3" s="565" t="s">
        <v>45</v>
      </c>
      <c r="K3" s="565"/>
      <c r="L3" s="546" t="s">
        <v>45</v>
      </c>
      <c r="M3" s="546"/>
      <c r="P3" s="42"/>
    </row>
    <row r="4" spans="3:17" ht="21.95" customHeight="1" thickTop="1">
      <c r="C4" s="561" t="s">
        <v>14</v>
      </c>
      <c r="D4" s="563" t="s">
        <v>213</v>
      </c>
      <c r="E4" s="563"/>
      <c r="F4" s="563" t="s">
        <v>212</v>
      </c>
      <c r="G4" s="563"/>
      <c r="H4" s="564" t="s">
        <v>157</v>
      </c>
      <c r="I4" s="564"/>
      <c r="J4" s="564" t="s">
        <v>110</v>
      </c>
      <c r="K4" s="564"/>
    </row>
    <row r="5" spans="3:17" ht="21.95" customHeight="1" thickBot="1">
      <c r="C5" s="566"/>
      <c r="D5" s="514" t="s">
        <v>117</v>
      </c>
      <c r="E5" s="514" t="s">
        <v>10</v>
      </c>
      <c r="F5" s="514" t="s">
        <v>9</v>
      </c>
      <c r="G5" s="514" t="s">
        <v>10</v>
      </c>
      <c r="H5" s="161" t="s">
        <v>9</v>
      </c>
      <c r="I5" s="161" t="s">
        <v>10</v>
      </c>
      <c r="J5" s="161" t="s">
        <v>9</v>
      </c>
      <c r="K5" s="161" t="s">
        <v>123</v>
      </c>
    </row>
    <row r="6" spans="3:17" ht="21.95" customHeight="1">
      <c r="C6" s="522" t="s">
        <v>96</v>
      </c>
      <c r="D6" s="522"/>
      <c r="E6" s="522"/>
      <c r="F6" s="522"/>
      <c r="G6" s="522"/>
      <c r="H6" s="522">
        <v>1</v>
      </c>
      <c r="I6" s="523">
        <v>1427304</v>
      </c>
      <c r="J6" s="183">
        <v>1</v>
      </c>
      <c r="K6" s="183">
        <v>1427304</v>
      </c>
    </row>
    <row r="7" spans="3:17" ht="21.95" customHeight="1">
      <c r="C7" s="516" t="s">
        <v>27</v>
      </c>
      <c r="D7" s="516"/>
      <c r="E7" s="516"/>
      <c r="F7" s="516">
        <v>1</v>
      </c>
      <c r="G7" s="614">
        <v>2100175</v>
      </c>
      <c r="H7" s="516"/>
      <c r="I7" s="614"/>
      <c r="J7" s="520">
        <v>1</v>
      </c>
      <c r="K7" s="521">
        <v>2100175</v>
      </c>
    </row>
    <row r="8" spans="3:17" ht="21.95" customHeight="1" thickBot="1">
      <c r="C8" s="515" t="s">
        <v>56</v>
      </c>
      <c r="D8" s="515">
        <v>1</v>
      </c>
      <c r="E8" s="36">
        <v>1564201</v>
      </c>
      <c r="F8" s="515"/>
      <c r="G8" s="515"/>
      <c r="H8" s="515"/>
      <c r="I8" s="416"/>
      <c r="J8" s="519">
        <v>1</v>
      </c>
      <c r="K8" s="309">
        <v>1564201</v>
      </c>
    </row>
    <row r="9" spans="3:17" ht="21.95" customHeight="1" thickBot="1">
      <c r="C9" s="54" t="s">
        <v>0</v>
      </c>
      <c r="D9" s="54">
        <v>1</v>
      </c>
      <c r="E9" s="55">
        <v>1564201</v>
      </c>
      <c r="F9" s="54">
        <v>1</v>
      </c>
      <c r="G9" s="55">
        <v>2100175</v>
      </c>
      <c r="H9" s="54">
        <v>1</v>
      </c>
      <c r="I9" s="55">
        <v>1427304</v>
      </c>
      <c r="J9" s="524">
        <v>3</v>
      </c>
      <c r="K9" s="525">
        <v>5091680</v>
      </c>
    </row>
    <row r="10" spans="3:17" ht="33.75" customHeight="1" thickTop="1">
      <c r="C10" s="95"/>
      <c r="D10" s="95"/>
      <c r="E10" s="95"/>
      <c r="F10" s="95"/>
      <c r="G10" s="95"/>
      <c r="H10" s="24"/>
      <c r="I10" s="24"/>
      <c r="J10" s="24"/>
      <c r="K10" s="24"/>
      <c r="L10" s="24"/>
      <c r="M10" s="24"/>
      <c r="O10" s="42"/>
    </row>
    <row r="11" spans="3:17" ht="21.95" customHeight="1">
      <c r="C11" s="96"/>
      <c r="D11" s="96"/>
      <c r="E11" s="96"/>
      <c r="F11" s="96"/>
      <c r="G11" s="96"/>
      <c r="H11" s="96"/>
      <c r="I11" s="513"/>
      <c r="J11" s="241"/>
      <c r="K11" s="513"/>
      <c r="L11" s="96"/>
      <c r="M11" s="96"/>
    </row>
    <row r="16" spans="3:17" ht="21.95" customHeight="1">
      <c r="H16" s="45"/>
    </row>
  </sheetData>
  <mergeCells count="9">
    <mergeCell ref="C2:M2"/>
    <mergeCell ref="C3:H3"/>
    <mergeCell ref="J3:K3"/>
    <mergeCell ref="L3:M3"/>
    <mergeCell ref="C4:C5"/>
    <mergeCell ref="D4:E4"/>
    <mergeCell ref="F4:G4"/>
    <mergeCell ref="H4:I4"/>
    <mergeCell ref="J4:K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1" orientation="landscape" r:id="rId1"/>
  <headerFooter>
    <oddFooter>&amp;C&amp;14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view="pageBreakPreview" topLeftCell="A7" zoomScaleSheetLayoutView="100" workbookViewId="0">
      <selection activeCell="L19" sqref="L19"/>
    </sheetView>
  </sheetViews>
  <sheetFormatPr defaultRowHeight="21.95" customHeight="1"/>
  <cols>
    <col min="1" max="1" width="6.7109375" style="29" customWidth="1"/>
    <col min="2" max="2" width="12.42578125" style="79" customWidth="1"/>
    <col min="3" max="3" width="6.85546875" style="79" customWidth="1"/>
    <col min="4" max="4" width="12.42578125" style="79" customWidth="1"/>
    <col min="5" max="5" width="8.28515625" style="26" customWidth="1"/>
    <col min="6" max="6" width="14.5703125" style="26" customWidth="1"/>
    <col min="7" max="7" width="6.140625" style="26" customWidth="1"/>
    <col min="8" max="8" width="12.7109375" style="26" bestFit="1" customWidth="1"/>
    <col min="9" max="9" width="8.7109375" style="26" customWidth="1"/>
    <col min="10" max="10" width="14.140625" style="26" bestFit="1" customWidth="1"/>
    <col min="11" max="11" width="8" style="26" customWidth="1"/>
    <col min="12" max="12" width="14.140625" style="26" bestFit="1" customWidth="1"/>
    <col min="13" max="13" width="8.140625" style="26" customWidth="1"/>
    <col min="14" max="14" width="21.42578125" style="26" customWidth="1"/>
    <col min="15" max="15" width="14.140625" style="26" hidden="1" customWidth="1"/>
    <col min="16" max="16" width="14" style="29" hidden="1" customWidth="1"/>
    <col min="17" max="17" width="11" style="29" bestFit="1" customWidth="1"/>
    <col min="18" max="18" width="9.140625" style="29"/>
    <col min="19" max="20" width="11.140625" style="29" bestFit="1" customWidth="1"/>
    <col min="21" max="16384" width="9.140625" style="29"/>
  </cols>
  <sheetData>
    <row r="2" spans="1:21" ht="33" customHeight="1">
      <c r="B2" s="544" t="s">
        <v>202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</row>
    <row r="3" spans="1:21" ht="21.95" customHeight="1" thickBot="1">
      <c r="B3" s="168" t="s">
        <v>50</v>
      </c>
      <c r="C3" s="69"/>
      <c r="D3" s="69"/>
      <c r="E3" s="31"/>
      <c r="F3" s="31"/>
      <c r="G3" s="31"/>
      <c r="H3" s="31"/>
      <c r="I3" s="31"/>
      <c r="J3" s="31"/>
      <c r="K3" s="567"/>
      <c r="L3" s="567"/>
      <c r="M3" s="31"/>
      <c r="N3" s="214" t="s">
        <v>45</v>
      </c>
      <c r="O3" s="212"/>
    </row>
    <row r="4" spans="1:21" ht="21.95" customHeight="1" thickTop="1">
      <c r="B4" s="547" t="s">
        <v>160</v>
      </c>
      <c r="C4" s="568" t="s">
        <v>161</v>
      </c>
      <c r="D4" s="568"/>
      <c r="E4" s="551" t="s">
        <v>133</v>
      </c>
      <c r="F4" s="551"/>
      <c r="G4" s="551" t="s">
        <v>132</v>
      </c>
      <c r="H4" s="551"/>
      <c r="I4" s="551" t="s">
        <v>134</v>
      </c>
      <c r="J4" s="551"/>
      <c r="K4" s="551" t="s">
        <v>135</v>
      </c>
      <c r="L4" s="551"/>
      <c r="M4" s="551" t="s">
        <v>136</v>
      </c>
      <c r="N4" s="551"/>
      <c r="O4" s="29"/>
    </row>
    <row r="5" spans="1:21" ht="21.95" customHeight="1" thickBot="1">
      <c r="B5" s="548"/>
      <c r="C5" s="266" t="s">
        <v>9</v>
      </c>
      <c r="D5" s="266" t="s">
        <v>10</v>
      </c>
      <c r="E5" s="201" t="s">
        <v>9</v>
      </c>
      <c r="F5" s="122" t="s">
        <v>10</v>
      </c>
      <c r="G5" s="201" t="s">
        <v>9</v>
      </c>
      <c r="H5" s="122" t="s">
        <v>10</v>
      </c>
      <c r="I5" s="201" t="s">
        <v>9</v>
      </c>
      <c r="J5" s="122" t="s">
        <v>10</v>
      </c>
      <c r="K5" s="201" t="s">
        <v>9</v>
      </c>
      <c r="L5" s="122" t="s">
        <v>10</v>
      </c>
      <c r="M5" s="201" t="s">
        <v>9</v>
      </c>
      <c r="N5" s="122" t="s">
        <v>10</v>
      </c>
      <c r="O5" s="29"/>
    </row>
    <row r="6" spans="1:21" s="32" customFormat="1" ht="21.95" customHeight="1">
      <c r="B6" s="81" t="s">
        <v>114</v>
      </c>
      <c r="C6" s="392">
        <v>0</v>
      </c>
      <c r="D6" s="393">
        <v>0</v>
      </c>
      <c r="E6" s="175">
        <v>1</v>
      </c>
      <c r="F6" s="175">
        <v>85800</v>
      </c>
      <c r="G6" s="175">
        <v>0</v>
      </c>
      <c r="H6" s="175">
        <v>0</v>
      </c>
      <c r="I6" s="175">
        <v>3</v>
      </c>
      <c r="J6" s="175">
        <v>7088800</v>
      </c>
      <c r="K6" s="175">
        <v>1</v>
      </c>
      <c r="L6" s="175">
        <v>72175</v>
      </c>
      <c r="M6" s="175">
        <f>SUM(C6,E6,G6,I6,K6)</f>
        <v>5</v>
      </c>
      <c r="N6" s="175">
        <f>SUM(D6,F6,H6,J6,L6)</f>
        <v>7246775</v>
      </c>
    </row>
    <row r="7" spans="1:21" ht="23.25" customHeight="1">
      <c r="B7" s="80" t="s">
        <v>1</v>
      </c>
      <c r="C7" s="373">
        <v>0</v>
      </c>
      <c r="D7" s="394">
        <v>0</v>
      </c>
      <c r="E7" s="74">
        <v>1</v>
      </c>
      <c r="F7" s="74">
        <v>230154</v>
      </c>
      <c r="G7" s="74">
        <v>1</v>
      </c>
      <c r="H7" s="74">
        <v>620520</v>
      </c>
      <c r="I7" s="74">
        <v>29</v>
      </c>
      <c r="J7" s="74">
        <v>23909579</v>
      </c>
      <c r="K7" s="74">
        <v>2</v>
      </c>
      <c r="L7" s="74">
        <v>1151826</v>
      </c>
      <c r="M7" s="74">
        <f t="shared" ref="M7:M18" si="0">SUM(C7,E7,G7,I7,K7)</f>
        <v>33</v>
      </c>
      <c r="N7" s="74">
        <f t="shared" ref="N7:N18" si="1">SUM(D7,F7,H7,J7,L7)</f>
        <v>25912079</v>
      </c>
      <c r="O7" s="35"/>
      <c r="Q7" s="34"/>
    </row>
    <row r="8" spans="1:21" ht="23.25" customHeight="1">
      <c r="B8" s="81" t="s">
        <v>92</v>
      </c>
      <c r="C8" s="392">
        <v>0</v>
      </c>
      <c r="D8" s="393">
        <v>0</v>
      </c>
      <c r="E8" s="175">
        <v>0</v>
      </c>
      <c r="F8" s="175">
        <v>0</v>
      </c>
      <c r="G8" s="175">
        <v>6</v>
      </c>
      <c r="H8" s="175">
        <v>3744132</v>
      </c>
      <c r="I8" s="175">
        <v>89</v>
      </c>
      <c r="J8" s="175">
        <v>74320673</v>
      </c>
      <c r="K8" s="175">
        <v>47</v>
      </c>
      <c r="L8" s="175">
        <v>59422564</v>
      </c>
      <c r="M8" s="175">
        <f t="shared" si="0"/>
        <v>142</v>
      </c>
      <c r="N8" s="175">
        <f t="shared" si="1"/>
        <v>137487369</v>
      </c>
      <c r="O8" s="35"/>
      <c r="Q8" s="34"/>
    </row>
    <row r="9" spans="1:21" s="32" customFormat="1" ht="22.5" customHeight="1">
      <c r="A9" s="29"/>
      <c r="B9" s="80" t="s">
        <v>2</v>
      </c>
      <c r="C9" s="373">
        <v>1</v>
      </c>
      <c r="D9" s="74">
        <v>944007</v>
      </c>
      <c r="E9" s="74">
        <v>1</v>
      </c>
      <c r="F9" s="74">
        <v>2143200</v>
      </c>
      <c r="G9" s="74">
        <v>0</v>
      </c>
      <c r="H9" s="74">
        <v>0</v>
      </c>
      <c r="I9" s="74">
        <v>29</v>
      </c>
      <c r="J9" s="74">
        <v>57346842</v>
      </c>
      <c r="K9" s="74">
        <v>32</v>
      </c>
      <c r="L9" s="74">
        <v>88123947</v>
      </c>
      <c r="M9" s="74">
        <f t="shared" si="0"/>
        <v>63</v>
      </c>
      <c r="N9" s="74">
        <f t="shared" si="1"/>
        <v>148557996</v>
      </c>
      <c r="O9" s="37"/>
      <c r="S9" s="182"/>
    </row>
    <row r="10" spans="1:21" s="38" customFormat="1" ht="20.25" customHeight="1">
      <c r="A10" s="29"/>
      <c r="B10" s="81" t="s">
        <v>3</v>
      </c>
      <c r="C10" s="392">
        <v>1</v>
      </c>
      <c r="D10" s="175">
        <v>458734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7</v>
      </c>
      <c r="L10" s="175">
        <v>9207010</v>
      </c>
      <c r="M10" s="175">
        <f t="shared" si="0"/>
        <v>8</v>
      </c>
      <c r="N10" s="175">
        <f t="shared" si="1"/>
        <v>9665744</v>
      </c>
      <c r="O10" s="37"/>
      <c r="P10" s="32"/>
      <c r="Q10" s="182"/>
      <c r="R10" s="32"/>
      <c r="S10" s="32"/>
      <c r="T10" s="32"/>
      <c r="U10" s="32"/>
    </row>
    <row r="11" spans="1:21" s="38" customFormat="1" ht="20.25" customHeight="1">
      <c r="A11" s="29"/>
      <c r="B11" s="80" t="s">
        <v>93</v>
      </c>
      <c r="C11" s="373">
        <v>0</v>
      </c>
      <c r="D11" s="39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1</v>
      </c>
      <c r="J11" s="74">
        <v>1010010</v>
      </c>
      <c r="K11" s="74">
        <v>0</v>
      </c>
      <c r="L11" s="74">
        <v>0</v>
      </c>
      <c r="M11" s="74">
        <f t="shared" si="0"/>
        <v>1</v>
      </c>
      <c r="N11" s="74">
        <f t="shared" si="1"/>
        <v>1010010</v>
      </c>
      <c r="O11" s="37"/>
      <c r="P11" s="32"/>
      <c r="Q11" s="182"/>
      <c r="R11" s="32"/>
      <c r="S11" s="32"/>
      <c r="T11" s="182"/>
      <c r="U11" s="32"/>
    </row>
    <row r="12" spans="1:21" s="32" customFormat="1" ht="16.5" customHeight="1">
      <c r="A12" s="29"/>
      <c r="B12" s="81" t="s">
        <v>5</v>
      </c>
      <c r="C12" s="392">
        <v>0</v>
      </c>
      <c r="D12" s="393">
        <v>0</v>
      </c>
      <c r="E12" s="175">
        <v>0</v>
      </c>
      <c r="F12" s="175">
        <v>0</v>
      </c>
      <c r="G12" s="175">
        <v>1</v>
      </c>
      <c r="H12" s="175">
        <v>472250</v>
      </c>
      <c r="I12" s="175">
        <v>6</v>
      </c>
      <c r="J12" s="175">
        <v>11774512</v>
      </c>
      <c r="K12" s="175">
        <v>1</v>
      </c>
      <c r="L12" s="175">
        <v>847974</v>
      </c>
      <c r="M12" s="175">
        <f t="shared" si="0"/>
        <v>8</v>
      </c>
      <c r="N12" s="175">
        <f t="shared" si="1"/>
        <v>13094736</v>
      </c>
      <c r="O12" s="37"/>
      <c r="T12" s="182"/>
    </row>
    <row r="13" spans="1:21" s="32" customFormat="1" ht="16.5" customHeight="1">
      <c r="A13" s="29"/>
      <c r="B13" s="80" t="s">
        <v>159</v>
      </c>
      <c r="C13" s="373">
        <v>1</v>
      </c>
      <c r="D13" s="74">
        <v>663222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1</v>
      </c>
      <c r="L13" s="74">
        <v>936322</v>
      </c>
      <c r="M13" s="74">
        <f t="shared" si="0"/>
        <v>2</v>
      </c>
      <c r="N13" s="74">
        <f t="shared" si="1"/>
        <v>1599544</v>
      </c>
      <c r="O13" s="37"/>
      <c r="T13" s="182"/>
    </row>
    <row r="14" spans="1:21" s="38" customFormat="1" ht="21.75" customHeight="1">
      <c r="A14" s="32"/>
      <c r="B14" s="81" t="s">
        <v>77</v>
      </c>
      <c r="C14" s="392">
        <v>0</v>
      </c>
      <c r="D14" s="393">
        <v>0</v>
      </c>
      <c r="E14" s="175">
        <v>0</v>
      </c>
      <c r="F14" s="175">
        <v>0</v>
      </c>
      <c r="G14" s="175">
        <v>0</v>
      </c>
      <c r="H14" s="175">
        <v>0</v>
      </c>
      <c r="I14" s="175">
        <v>2</v>
      </c>
      <c r="J14" s="175">
        <v>4734759</v>
      </c>
      <c r="K14" s="175">
        <v>0</v>
      </c>
      <c r="L14" s="175">
        <v>0</v>
      </c>
      <c r="M14" s="175">
        <f t="shared" si="0"/>
        <v>2</v>
      </c>
      <c r="N14" s="175">
        <f t="shared" si="1"/>
        <v>4734759</v>
      </c>
      <c r="O14" s="263"/>
      <c r="P14" s="32"/>
    </row>
    <row r="15" spans="1:21" s="32" customFormat="1" ht="21.75" customHeight="1">
      <c r="B15" s="80" t="s">
        <v>78</v>
      </c>
      <c r="C15" s="373">
        <v>0</v>
      </c>
      <c r="D15" s="394">
        <v>0</v>
      </c>
      <c r="E15" s="74">
        <v>0</v>
      </c>
      <c r="F15" s="74">
        <v>0</v>
      </c>
      <c r="G15" s="74">
        <v>1</v>
      </c>
      <c r="H15" s="74">
        <v>268342</v>
      </c>
      <c r="I15" s="74">
        <v>6</v>
      </c>
      <c r="J15" s="74">
        <v>5811869</v>
      </c>
      <c r="K15" s="74">
        <v>14</v>
      </c>
      <c r="L15" s="74">
        <v>7028324</v>
      </c>
      <c r="M15" s="74">
        <f t="shared" si="0"/>
        <v>21</v>
      </c>
      <c r="N15" s="74">
        <f t="shared" si="1"/>
        <v>13108535</v>
      </c>
      <c r="O15" s="37"/>
    </row>
    <row r="16" spans="1:21" s="32" customFormat="1" ht="21.75" customHeight="1">
      <c r="B16" s="81" t="s">
        <v>6</v>
      </c>
      <c r="C16" s="392">
        <v>0</v>
      </c>
      <c r="D16" s="393">
        <v>0</v>
      </c>
      <c r="E16" s="175">
        <v>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1</v>
      </c>
      <c r="L16" s="175">
        <v>95985</v>
      </c>
      <c r="M16" s="175">
        <f t="shared" si="0"/>
        <v>1</v>
      </c>
      <c r="N16" s="175">
        <f t="shared" si="1"/>
        <v>95985</v>
      </c>
      <c r="O16" s="37"/>
    </row>
    <row r="17" spans="1:17" s="38" customFormat="1" ht="21.75" customHeight="1" thickBot="1">
      <c r="A17" s="32"/>
      <c r="B17" s="451" t="s">
        <v>7</v>
      </c>
      <c r="C17" s="472">
        <v>0</v>
      </c>
      <c r="D17" s="311">
        <v>0</v>
      </c>
      <c r="E17" s="473">
        <v>1</v>
      </c>
      <c r="F17" s="473">
        <v>86215</v>
      </c>
      <c r="G17" s="473">
        <v>5</v>
      </c>
      <c r="H17" s="473">
        <v>9049655</v>
      </c>
      <c r="I17" s="473">
        <v>23</v>
      </c>
      <c r="J17" s="473">
        <v>48861375</v>
      </c>
      <c r="K17" s="473">
        <v>3</v>
      </c>
      <c r="L17" s="473">
        <v>6590775</v>
      </c>
      <c r="M17" s="473">
        <f t="shared" si="0"/>
        <v>32</v>
      </c>
      <c r="N17" s="473">
        <f t="shared" si="1"/>
        <v>64588020</v>
      </c>
      <c r="O17" s="37"/>
      <c r="P17" s="32"/>
      <c r="Q17" s="32"/>
    </row>
    <row r="18" spans="1:17" s="32" customFormat="1" ht="16.5" customHeight="1" thickBot="1">
      <c r="B18" s="470" t="s">
        <v>0</v>
      </c>
      <c r="C18" s="139">
        <f t="shared" ref="C18:L18" si="2">SUM(C6:C17)</f>
        <v>3</v>
      </c>
      <c r="D18" s="471">
        <f t="shared" si="2"/>
        <v>2065963</v>
      </c>
      <c r="E18" s="471">
        <f t="shared" si="2"/>
        <v>4</v>
      </c>
      <c r="F18" s="471">
        <f t="shared" si="2"/>
        <v>2545369</v>
      </c>
      <c r="G18" s="471">
        <f t="shared" si="2"/>
        <v>14</v>
      </c>
      <c r="H18" s="471">
        <f t="shared" si="2"/>
        <v>14154899</v>
      </c>
      <c r="I18" s="471">
        <f t="shared" si="2"/>
        <v>188</v>
      </c>
      <c r="J18" s="471">
        <f t="shared" si="2"/>
        <v>234858419</v>
      </c>
      <c r="K18" s="471">
        <f t="shared" si="2"/>
        <v>109</v>
      </c>
      <c r="L18" s="471">
        <f t="shared" si="2"/>
        <v>173476902</v>
      </c>
      <c r="M18" s="471">
        <f t="shared" si="0"/>
        <v>318</v>
      </c>
      <c r="N18" s="471">
        <f t="shared" si="1"/>
        <v>427101552</v>
      </c>
      <c r="O18" s="37"/>
    </row>
    <row r="19" spans="1:17" ht="21.95" customHeight="1" thickTop="1">
      <c r="B19" s="95"/>
      <c r="C19" s="95"/>
      <c r="D19" s="95"/>
      <c r="E19" s="24"/>
      <c r="F19" s="25" t="s">
        <v>32</v>
      </c>
      <c r="G19" s="25"/>
      <c r="H19" s="25"/>
      <c r="I19" s="24"/>
      <c r="J19" s="25"/>
      <c r="K19" s="24"/>
      <c r="L19" s="25"/>
      <c r="M19" s="25"/>
      <c r="N19" s="25"/>
      <c r="O19" s="183"/>
    </row>
    <row r="20" spans="1:17" ht="21.95" customHeight="1">
      <c r="B20" s="95"/>
      <c r="C20" s="95"/>
      <c r="D20" s="95"/>
      <c r="E20" s="24"/>
      <c r="F20" s="24"/>
      <c r="G20" s="24"/>
      <c r="H20" s="24"/>
      <c r="I20" s="24"/>
      <c r="J20" s="240"/>
      <c r="K20" s="24"/>
      <c r="L20" s="24"/>
      <c r="M20" s="24"/>
      <c r="N20" s="24"/>
      <c r="O20" s="46"/>
      <c r="P20" s="34"/>
    </row>
    <row r="21" spans="1:17" ht="21.95" customHeight="1">
      <c r="J21" s="39"/>
    </row>
    <row r="28" spans="1:17" ht="21.95" customHeight="1">
      <c r="O28" s="40"/>
    </row>
  </sheetData>
  <mergeCells count="9">
    <mergeCell ref="B2:O2"/>
    <mergeCell ref="M4:N4"/>
    <mergeCell ref="B4:B5"/>
    <mergeCell ref="E4:F4"/>
    <mergeCell ref="G4:H4"/>
    <mergeCell ref="I4:J4"/>
    <mergeCell ref="K4:L4"/>
    <mergeCell ref="K3:L3"/>
    <mergeCell ref="C4:D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9" orientation="landscape" r:id="rId1"/>
  <headerFooter>
    <oddFooter>&amp;C&amp;14 8</oddFooter>
  </headerFooter>
  <colBreaks count="1" manualBreakCount="1">
    <brk id="14" max="2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rightToLeft="1" view="pageBreakPreview" topLeftCell="B1" zoomScale="87" zoomScaleSheetLayoutView="87" workbookViewId="0">
      <selection activeCell="J22" sqref="J22"/>
    </sheetView>
  </sheetViews>
  <sheetFormatPr defaultRowHeight="21.95" customHeight="1"/>
  <cols>
    <col min="1" max="1" width="4.85546875" style="29" hidden="1" customWidth="1"/>
    <col min="2" max="2" width="32.42578125" style="82" customWidth="1"/>
    <col min="3" max="3" width="7.5703125" style="82" customWidth="1"/>
    <col min="4" max="4" width="13.7109375" style="82" customWidth="1"/>
    <col min="5" max="5" width="7.5703125" style="29" customWidth="1"/>
    <col min="6" max="6" width="14.5703125" style="29" customWidth="1"/>
    <col min="7" max="7" width="7.5703125" style="29" customWidth="1"/>
    <col min="8" max="8" width="15.28515625" style="29" customWidth="1"/>
    <col min="9" max="9" width="9.5703125" style="43" customWidth="1"/>
    <col min="10" max="10" width="16.140625" style="29" customWidth="1"/>
    <col min="11" max="11" width="6.85546875" customWidth="1"/>
    <col min="12" max="12" width="16.5703125" customWidth="1"/>
    <col min="13" max="13" width="9.42578125" customWidth="1"/>
    <col min="14" max="14" width="22.85546875" customWidth="1"/>
    <col min="15" max="15" width="17.42578125" hidden="1" customWidth="1"/>
    <col min="16" max="16" width="20.85546875" style="29" customWidth="1"/>
    <col min="17" max="19" width="9.140625" style="29"/>
    <col min="20" max="20" width="12.42578125" style="29" bestFit="1" customWidth="1"/>
    <col min="21" max="21" width="11.28515625" style="29" bestFit="1" customWidth="1"/>
    <col min="22" max="16384" width="9.140625" style="29"/>
  </cols>
  <sheetData>
    <row r="1" spans="1:21" ht="33" customHeight="1">
      <c r="B1" s="544" t="s">
        <v>195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</row>
    <row r="2" spans="1:21" ht="21.95" customHeight="1" thickBot="1">
      <c r="B2" s="214" t="s">
        <v>51</v>
      </c>
      <c r="C2" s="270"/>
      <c r="D2" s="270"/>
      <c r="E2" s="30"/>
      <c r="F2" s="30"/>
      <c r="G2" s="30"/>
      <c r="H2" s="246"/>
      <c r="I2" s="248"/>
      <c r="J2" s="249"/>
      <c r="K2" s="247"/>
      <c r="L2" s="247"/>
      <c r="M2" s="267"/>
      <c r="N2" s="247"/>
      <c r="O2" s="202" t="s">
        <v>47</v>
      </c>
    </row>
    <row r="3" spans="1:21" ht="21.95" customHeight="1" thickTop="1">
      <c r="B3" s="572" t="s">
        <v>14</v>
      </c>
      <c r="C3" s="569" t="s">
        <v>161</v>
      </c>
      <c r="D3" s="569"/>
      <c r="E3" s="571" t="s">
        <v>29</v>
      </c>
      <c r="F3" s="571"/>
      <c r="G3" s="571" t="s">
        <v>30</v>
      </c>
      <c r="H3" s="571"/>
      <c r="I3" s="571" t="s">
        <v>31</v>
      </c>
      <c r="J3" s="571"/>
      <c r="K3" s="571" t="s">
        <v>33</v>
      </c>
      <c r="L3" s="571"/>
      <c r="M3" s="569" t="s">
        <v>0</v>
      </c>
      <c r="N3" s="569"/>
      <c r="O3" s="569"/>
    </row>
    <row r="4" spans="1:21" ht="21.95" customHeight="1" thickBot="1">
      <c r="B4" s="573"/>
      <c r="C4" s="409" t="s">
        <v>9</v>
      </c>
      <c r="D4" s="409" t="s">
        <v>10</v>
      </c>
      <c r="E4" s="250" t="s">
        <v>9</v>
      </c>
      <c r="F4" s="250" t="s">
        <v>10</v>
      </c>
      <c r="G4" s="250" t="s">
        <v>9</v>
      </c>
      <c r="H4" s="251" t="s">
        <v>10</v>
      </c>
      <c r="I4" s="250" t="s">
        <v>9</v>
      </c>
      <c r="J4" s="250" t="s">
        <v>10</v>
      </c>
      <c r="K4" s="250" t="s">
        <v>9</v>
      </c>
      <c r="L4" s="252" t="s">
        <v>10</v>
      </c>
      <c r="M4" s="252" t="s">
        <v>9</v>
      </c>
      <c r="N4" s="252" t="s">
        <v>10</v>
      </c>
      <c r="O4" s="252" t="s">
        <v>10</v>
      </c>
    </row>
    <row r="5" spans="1:21" ht="27.75" customHeight="1">
      <c r="B5" s="479" t="s">
        <v>95</v>
      </c>
      <c r="C5" s="253">
        <v>0</v>
      </c>
      <c r="D5" s="480">
        <v>0</v>
      </c>
      <c r="E5" s="480">
        <v>0</v>
      </c>
      <c r="F5" s="481">
        <v>0</v>
      </c>
      <c r="G5" s="481">
        <v>0</v>
      </c>
      <c r="H5" s="482">
        <v>0</v>
      </c>
      <c r="I5" s="482">
        <v>0</v>
      </c>
      <c r="J5" s="483">
        <v>0</v>
      </c>
      <c r="K5" s="482">
        <v>2</v>
      </c>
      <c r="L5" s="482">
        <v>1178600</v>
      </c>
      <c r="M5" s="482">
        <f>SUM(C5,E5,G5,I5,K5)</f>
        <v>2</v>
      </c>
      <c r="N5" s="482">
        <f>SUM(D5,F5,H5,J5,L5)</f>
        <v>1178600</v>
      </c>
      <c r="O5" s="254">
        <f>F5+H5+J5+L5</f>
        <v>1178600</v>
      </c>
    </row>
    <row r="6" spans="1:21" ht="21.75" customHeight="1">
      <c r="B6" s="484" t="s">
        <v>37</v>
      </c>
      <c r="C6" s="255">
        <v>2</v>
      </c>
      <c r="D6" s="485">
        <v>1607229</v>
      </c>
      <c r="E6" s="485">
        <v>1</v>
      </c>
      <c r="F6" s="485">
        <v>86215</v>
      </c>
      <c r="G6" s="485">
        <v>1</v>
      </c>
      <c r="H6" s="485">
        <v>338777</v>
      </c>
      <c r="I6" s="486">
        <v>3</v>
      </c>
      <c r="J6" s="485">
        <v>1256640</v>
      </c>
      <c r="K6" s="485">
        <v>16</v>
      </c>
      <c r="L6" s="485">
        <v>78166437</v>
      </c>
      <c r="M6" s="485">
        <f t="shared" ref="M6:M21" si="0">SUM(C6,E6,G6,I6,K6)</f>
        <v>23</v>
      </c>
      <c r="N6" s="485">
        <f>SUM(D6,F6,H6,J6,L6)</f>
        <v>81455298</v>
      </c>
      <c r="O6" s="255">
        <v>23719471</v>
      </c>
    </row>
    <row r="7" spans="1:21" s="173" customFormat="1" ht="21.75" customHeight="1">
      <c r="A7" s="32"/>
      <c r="B7" s="479" t="s">
        <v>18</v>
      </c>
      <c r="C7" s="253">
        <v>0</v>
      </c>
      <c r="D7" s="482">
        <v>0</v>
      </c>
      <c r="E7" s="480">
        <v>0</v>
      </c>
      <c r="F7" s="481">
        <v>0</v>
      </c>
      <c r="G7" s="481">
        <v>0</v>
      </c>
      <c r="H7" s="482">
        <v>0</v>
      </c>
      <c r="I7" s="482">
        <v>1</v>
      </c>
      <c r="J7" s="482">
        <v>4317997</v>
      </c>
      <c r="K7" s="482">
        <v>1</v>
      </c>
      <c r="L7" s="482">
        <v>128115</v>
      </c>
      <c r="M7" s="482">
        <f t="shared" si="0"/>
        <v>2</v>
      </c>
      <c r="N7" s="482">
        <f t="shared" ref="N7:N21" si="1">SUM(D7,F7,H7,J7,L7)</f>
        <v>4446112</v>
      </c>
      <c r="O7" s="254">
        <v>79000</v>
      </c>
      <c r="P7" s="29"/>
      <c r="Q7" s="29"/>
      <c r="R7" s="29"/>
      <c r="S7" s="29"/>
      <c r="T7" s="29"/>
      <c r="U7" s="29"/>
    </row>
    <row r="8" spans="1:21" s="41" customFormat="1" ht="16.5" customHeight="1">
      <c r="A8" s="32"/>
      <c r="B8" s="484" t="s">
        <v>19</v>
      </c>
      <c r="C8" s="255">
        <v>0</v>
      </c>
      <c r="D8" s="485">
        <v>0</v>
      </c>
      <c r="E8" s="485">
        <v>1</v>
      </c>
      <c r="F8" s="485">
        <v>2143200</v>
      </c>
      <c r="G8" s="485">
        <v>0</v>
      </c>
      <c r="H8" s="485">
        <v>0</v>
      </c>
      <c r="I8" s="486">
        <v>0</v>
      </c>
      <c r="J8" s="485">
        <v>0</v>
      </c>
      <c r="K8" s="485">
        <v>1</v>
      </c>
      <c r="L8" s="485">
        <v>659345</v>
      </c>
      <c r="M8" s="485">
        <f t="shared" si="0"/>
        <v>2</v>
      </c>
      <c r="N8" s="485">
        <f t="shared" si="1"/>
        <v>2802545</v>
      </c>
      <c r="O8" s="255">
        <v>84346000</v>
      </c>
      <c r="P8" s="29"/>
      <c r="Q8" s="29"/>
      <c r="R8" s="29"/>
      <c r="S8" s="29"/>
      <c r="T8" s="29"/>
      <c r="U8" s="29"/>
    </row>
    <row r="9" spans="1:21" s="173" customFormat="1" ht="16.5" customHeight="1">
      <c r="A9" s="32"/>
      <c r="B9" s="479" t="s">
        <v>20</v>
      </c>
      <c r="C9" s="253">
        <v>0</v>
      </c>
      <c r="D9" s="480">
        <v>0</v>
      </c>
      <c r="E9" s="480">
        <v>0</v>
      </c>
      <c r="F9" s="481">
        <v>0</v>
      </c>
      <c r="G9" s="481">
        <v>0</v>
      </c>
      <c r="H9" s="482">
        <v>0</v>
      </c>
      <c r="I9" s="482">
        <v>0</v>
      </c>
      <c r="J9" s="483">
        <v>0</v>
      </c>
      <c r="K9" s="482">
        <v>1</v>
      </c>
      <c r="L9" s="482">
        <v>296295</v>
      </c>
      <c r="M9" s="482">
        <f t="shared" si="0"/>
        <v>1</v>
      </c>
      <c r="N9" s="482">
        <f t="shared" si="1"/>
        <v>296295</v>
      </c>
      <c r="O9" s="255"/>
      <c r="P9" s="29"/>
      <c r="Q9" s="29"/>
      <c r="R9" s="29"/>
      <c r="S9" s="29"/>
      <c r="T9" s="29"/>
      <c r="U9" s="29"/>
    </row>
    <row r="10" spans="1:21" s="174" customFormat="1" ht="16.5" customHeight="1">
      <c r="A10" s="32"/>
      <c r="B10" s="484" t="s">
        <v>27</v>
      </c>
      <c r="C10" s="255">
        <v>0</v>
      </c>
      <c r="D10" s="485">
        <v>0</v>
      </c>
      <c r="E10" s="485">
        <v>0</v>
      </c>
      <c r="F10" s="485">
        <v>0</v>
      </c>
      <c r="G10" s="485">
        <v>1</v>
      </c>
      <c r="H10" s="485">
        <v>620520</v>
      </c>
      <c r="I10" s="486">
        <v>0</v>
      </c>
      <c r="J10" s="485">
        <v>0</v>
      </c>
      <c r="K10" s="485">
        <v>0</v>
      </c>
      <c r="L10" s="485">
        <v>0</v>
      </c>
      <c r="M10" s="485">
        <f t="shared" si="0"/>
        <v>1</v>
      </c>
      <c r="N10" s="485">
        <f t="shared" si="1"/>
        <v>620520</v>
      </c>
      <c r="O10" s="256">
        <v>377316</v>
      </c>
      <c r="P10" s="29"/>
      <c r="Q10" s="29"/>
      <c r="R10" s="29"/>
      <c r="S10" s="29"/>
      <c r="T10" s="29"/>
      <c r="U10" s="29"/>
    </row>
    <row r="11" spans="1:21" s="173" customFormat="1" ht="18.75" customHeight="1">
      <c r="A11" s="32"/>
      <c r="B11" s="479" t="s">
        <v>153</v>
      </c>
      <c r="C11" s="253">
        <v>0</v>
      </c>
      <c r="D11" s="480">
        <v>0</v>
      </c>
      <c r="E11" s="480">
        <v>0</v>
      </c>
      <c r="F11" s="481">
        <v>0</v>
      </c>
      <c r="G11" s="481">
        <v>0</v>
      </c>
      <c r="H11" s="482">
        <v>0</v>
      </c>
      <c r="I11" s="482">
        <v>0</v>
      </c>
      <c r="J11" s="483">
        <v>0</v>
      </c>
      <c r="K11" s="482">
        <v>2</v>
      </c>
      <c r="L11" s="482">
        <v>1231592</v>
      </c>
      <c r="M11" s="482">
        <f t="shared" si="0"/>
        <v>2</v>
      </c>
      <c r="N11" s="482">
        <f t="shared" si="1"/>
        <v>1231592</v>
      </c>
      <c r="O11" s="256"/>
      <c r="P11" s="29"/>
      <c r="Q11" s="29"/>
      <c r="R11" s="29"/>
      <c r="S11" s="29"/>
      <c r="T11" s="29"/>
      <c r="U11" s="29"/>
    </row>
    <row r="12" spans="1:21" s="173" customFormat="1" ht="23.25" customHeight="1">
      <c r="A12" s="32"/>
      <c r="B12" s="484" t="s">
        <v>56</v>
      </c>
      <c r="C12" s="255">
        <v>0</v>
      </c>
      <c r="D12" s="485">
        <v>0</v>
      </c>
      <c r="E12" s="485">
        <v>0</v>
      </c>
      <c r="F12" s="485">
        <v>0</v>
      </c>
      <c r="G12" s="485">
        <v>0</v>
      </c>
      <c r="H12" s="485">
        <v>0</v>
      </c>
      <c r="I12" s="486">
        <v>10</v>
      </c>
      <c r="J12" s="485">
        <v>18356074</v>
      </c>
      <c r="K12" s="485">
        <v>12</v>
      </c>
      <c r="L12" s="485">
        <v>8903201</v>
      </c>
      <c r="M12" s="485">
        <f t="shared" si="0"/>
        <v>22</v>
      </c>
      <c r="N12" s="485">
        <f t="shared" si="1"/>
        <v>27259275</v>
      </c>
      <c r="O12" s="253">
        <v>8683672</v>
      </c>
      <c r="P12" s="29"/>
      <c r="Q12" s="29"/>
      <c r="R12" s="29"/>
      <c r="S12" s="29"/>
      <c r="T12" s="29"/>
      <c r="U12" s="29"/>
    </row>
    <row r="13" spans="1:21" s="173" customFormat="1" ht="16.5" customHeight="1">
      <c r="A13" s="32"/>
      <c r="B13" s="479" t="s">
        <v>22</v>
      </c>
      <c r="C13" s="253">
        <v>0</v>
      </c>
      <c r="D13" s="480">
        <v>0</v>
      </c>
      <c r="E13" s="480">
        <v>0</v>
      </c>
      <c r="F13" s="481">
        <v>0</v>
      </c>
      <c r="G13" s="481">
        <v>0</v>
      </c>
      <c r="H13" s="482">
        <v>0</v>
      </c>
      <c r="I13" s="482">
        <v>4</v>
      </c>
      <c r="J13" s="482">
        <v>2734337</v>
      </c>
      <c r="K13" s="482">
        <v>1</v>
      </c>
      <c r="L13" s="482">
        <v>1015338</v>
      </c>
      <c r="M13" s="482">
        <f t="shared" si="0"/>
        <v>5</v>
      </c>
      <c r="N13" s="482">
        <f t="shared" si="1"/>
        <v>3749675</v>
      </c>
      <c r="O13" s="256">
        <v>5154015</v>
      </c>
      <c r="P13" s="29"/>
      <c r="Q13" s="29"/>
      <c r="R13" s="29"/>
      <c r="S13" s="29"/>
      <c r="T13" s="29"/>
      <c r="U13" s="29"/>
    </row>
    <row r="14" spans="1:21" s="174" customFormat="1" ht="16.5" customHeight="1">
      <c r="A14" s="32"/>
      <c r="B14" s="484" t="s">
        <v>154</v>
      </c>
      <c r="C14" s="255">
        <v>0</v>
      </c>
      <c r="D14" s="485">
        <v>0</v>
      </c>
      <c r="E14" s="485">
        <v>0</v>
      </c>
      <c r="F14" s="485">
        <v>0</v>
      </c>
      <c r="G14" s="485">
        <v>0</v>
      </c>
      <c r="H14" s="485">
        <v>0</v>
      </c>
      <c r="I14" s="486">
        <v>0</v>
      </c>
      <c r="J14" s="485">
        <v>0</v>
      </c>
      <c r="K14" s="485">
        <v>4</v>
      </c>
      <c r="L14" s="485">
        <v>742565</v>
      </c>
      <c r="M14" s="485">
        <f t="shared" si="0"/>
        <v>4</v>
      </c>
      <c r="N14" s="485">
        <f t="shared" si="1"/>
        <v>742565</v>
      </c>
      <c r="O14" s="256"/>
      <c r="P14" s="29"/>
      <c r="Q14" s="29"/>
      <c r="R14" s="29"/>
      <c r="S14" s="29"/>
      <c r="T14" s="29"/>
      <c r="U14" s="29"/>
    </row>
    <row r="15" spans="1:21" s="174" customFormat="1" ht="16.5" customHeight="1">
      <c r="A15" s="32"/>
      <c r="B15" s="479" t="s">
        <v>23</v>
      </c>
      <c r="C15" s="253">
        <v>0</v>
      </c>
      <c r="D15" s="480">
        <v>0</v>
      </c>
      <c r="E15" s="480">
        <v>0</v>
      </c>
      <c r="F15" s="481">
        <v>0</v>
      </c>
      <c r="G15" s="481">
        <v>1</v>
      </c>
      <c r="H15" s="482">
        <v>472250</v>
      </c>
      <c r="I15" s="482">
        <v>0</v>
      </c>
      <c r="J15" s="483">
        <v>0</v>
      </c>
      <c r="K15" s="482">
        <v>0</v>
      </c>
      <c r="L15" s="482">
        <v>0</v>
      </c>
      <c r="M15" s="482">
        <f t="shared" si="0"/>
        <v>1</v>
      </c>
      <c r="N15" s="482">
        <f t="shared" si="1"/>
        <v>472250</v>
      </c>
      <c r="O15" s="255">
        <v>366740</v>
      </c>
      <c r="P15" s="29"/>
      <c r="Q15" s="29"/>
      <c r="R15" s="29"/>
      <c r="S15" s="29"/>
      <c r="T15" s="29"/>
      <c r="U15" s="29"/>
    </row>
    <row r="16" spans="1:21" s="173" customFormat="1" ht="16.5" customHeight="1">
      <c r="A16" s="32"/>
      <c r="B16" s="484" t="s">
        <v>79</v>
      </c>
      <c r="C16" s="255">
        <v>0</v>
      </c>
      <c r="D16" s="485">
        <v>0</v>
      </c>
      <c r="E16" s="485">
        <v>0</v>
      </c>
      <c r="F16" s="485">
        <v>0</v>
      </c>
      <c r="G16" s="485">
        <v>0</v>
      </c>
      <c r="H16" s="485">
        <v>0</v>
      </c>
      <c r="I16" s="486">
        <v>1</v>
      </c>
      <c r="J16" s="485">
        <v>5597925</v>
      </c>
      <c r="K16" s="485">
        <v>0</v>
      </c>
      <c r="L16" s="485">
        <v>0</v>
      </c>
      <c r="M16" s="485">
        <f t="shared" si="0"/>
        <v>1</v>
      </c>
      <c r="N16" s="485">
        <f t="shared" si="1"/>
        <v>5597925</v>
      </c>
      <c r="O16" s="256">
        <v>1806644</v>
      </c>
      <c r="P16" s="29"/>
      <c r="Q16" s="29"/>
      <c r="R16" s="29"/>
      <c r="S16" s="29"/>
      <c r="T16" s="29"/>
      <c r="U16" s="29"/>
    </row>
    <row r="17" spans="1:21" s="174" customFormat="1" ht="16.5" customHeight="1">
      <c r="A17" s="32"/>
      <c r="B17" s="479" t="s">
        <v>25</v>
      </c>
      <c r="C17" s="253">
        <v>1</v>
      </c>
      <c r="D17" s="481">
        <v>458734</v>
      </c>
      <c r="E17" s="480">
        <v>2</v>
      </c>
      <c r="F17" s="481">
        <v>315954</v>
      </c>
      <c r="G17" s="481">
        <v>11</v>
      </c>
      <c r="H17" s="482">
        <v>12723352</v>
      </c>
      <c r="I17" s="482">
        <v>168</v>
      </c>
      <c r="J17" s="482">
        <v>202237808</v>
      </c>
      <c r="K17" s="482">
        <v>59</v>
      </c>
      <c r="L17" s="482">
        <v>77525955</v>
      </c>
      <c r="M17" s="482">
        <f t="shared" si="0"/>
        <v>241</v>
      </c>
      <c r="N17" s="482">
        <f t="shared" si="1"/>
        <v>293261803</v>
      </c>
      <c r="O17" s="257">
        <v>44000159</v>
      </c>
      <c r="P17" s="29"/>
      <c r="Q17" s="29"/>
      <c r="R17" s="29"/>
      <c r="S17" s="29"/>
      <c r="T17" s="29"/>
      <c r="U17" s="29"/>
    </row>
    <row r="18" spans="1:21" s="173" customFormat="1" ht="16.5" customHeight="1">
      <c r="A18" s="32"/>
      <c r="B18" s="484" t="s">
        <v>24</v>
      </c>
      <c r="C18" s="255">
        <v>0</v>
      </c>
      <c r="D18" s="485">
        <v>0</v>
      </c>
      <c r="E18" s="485">
        <v>0</v>
      </c>
      <c r="F18" s="485">
        <v>0</v>
      </c>
      <c r="G18" s="485">
        <v>0</v>
      </c>
      <c r="H18" s="485">
        <v>0</v>
      </c>
      <c r="I18" s="486">
        <v>0</v>
      </c>
      <c r="J18" s="485">
        <v>0</v>
      </c>
      <c r="K18" s="485">
        <v>2</v>
      </c>
      <c r="L18" s="485">
        <v>171836</v>
      </c>
      <c r="M18" s="485">
        <f t="shared" si="0"/>
        <v>2</v>
      </c>
      <c r="N18" s="485">
        <f t="shared" si="1"/>
        <v>171836</v>
      </c>
      <c r="O18" s="255">
        <v>720750</v>
      </c>
      <c r="P18" s="29"/>
      <c r="Q18" s="29"/>
      <c r="R18" s="34"/>
      <c r="S18" s="29"/>
      <c r="T18" s="29"/>
      <c r="U18" s="29"/>
    </row>
    <row r="19" spans="1:21" s="174" customFormat="1" ht="16.5" customHeight="1">
      <c r="A19" s="32"/>
      <c r="B19" s="479" t="s">
        <v>80</v>
      </c>
      <c r="C19" s="253">
        <v>0</v>
      </c>
      <c r="D19" s="480">
        <v>0</v>
      </c>
      <c r="E19" s="480">
        <v>0</v>
      </c>
      <c r="F19" s="481">
        <v>0</v>
      </c>
      <c r="G19" s="481">
        <v>0</v>
      </c>
      <c r="H19" s="482">
        <v>0</v>
      </c>
      <c r="I19" s="482">
        <v>0</v>
      </c>
      <c r="J19" s="483">
        <v>0</v>
      </c>
      <c r="K19" s="482">
        <v>1</v>
      </c>
      <c r="L19" s="482">
        <v>871555</v>
      </c>
      <c r="M19" s="482">
        <f t="shared" si="0"/>
        <v>1</v>
      </c>
      <c r="N19" s="482">
        <f t="shared" si="1"/>
        <v>871555</v>
      </c>
      <c r="O19" s="253">
        <v>243747</v>
      </c>
      <c r="P19" s="29"/>
      <c r="Q19" s="29"/>
      <c r="R19" s="29"/>
      <c r="S19" s="29"/>
      <c r="T19" s="29"/>
      <c r="U19" s="29"/>
    </row>
    <row r="20" spans="1:21" s="173" customFormat="1" ht="16.5" customHeight="1">
      <c r="A20" s="32"/>
      <c r="B20" s="484" t="s">
        <v>81</v>
      </c>
      <c r="C20" s="255">
        <v>0</v>
      </c>
      <c r="D20" s="485">
        <v>0</v>
      </c>
      <c r="E20" s="485">
        <v>0</v>
      </c>
      <c r="F20" s="485">
        <v>0</v>
      </c>
      <c r="G20" s="485">
        <v>0</v>
      </c>
      <c r="H20" s="485">
        <v>0</v>
      </c>
      <c r="I20" s="486">
        <v>1</v>
      </c>
      <c r="J20" s="485">
        <v>357638</v>
      </c>
      <c r="K20" s="485">
        <v>6</v>
      </c>
      <c r="L20" s="485">
        <v>2513893</v>
      </c>
      <c r="M20" s="485">
        <f t="shared" si="0"/>
        <v>7</v>
      </c>
      <c r="N20" s="485">
        <f t="shared" si="1"/>
        <v>2871531</v>
      </c>
      <c r="O20" s="256">
        <v>1382347</v>
      </c>
      <c r="P20" s="29"/>
      <c r="Q20" s="29"/>
      <c r="R20" s="29"/>
      <c r="S20" s="29"/>
      <c r="T20" s="29"/>
      <c r="U20" s="29"/>
    </row>
    <row r="21" spans="1:21" s="174" customFormat="1" ht="16.5" customHeight="1" thickBot="1">
      <c r="A21" s="32"/>
      <c r="B21" s="487" t="s">
        <v>26</v>
      </c>
      <c r="C21" s="488">
        <v>0</v>
      </c>
      <c r="D21" s="489">
        <v>0</v>
      </c>
      <c r="E21" s="489">
        <v>0</v>
      </c>
      <c r="F21" s="490">
        <v>0</v>
      </c>
      <c r="G21" s="490">
        <v>0</v>
      </c>
      <c r="H21" s="491">
        <v>0</v>
      </c>
      <c r="I21" s="491">
        <v>0</v>
      </c>
      <c r="J21" s="492">
        <v>0</v>
      </c>
      <c r="K21" s="491">
        <v>1</v>
      </c>
      <c r="L21" s="491">
        <v>72175</v>
      </c>
      <c r="M21" s="491">
        <f t="shared" si="0"/>
        <v>1</v>
      </c>
      <c r="N21" s="491">
        <f t="shared" si="1"/>
        <v>72175</v>
      </c>
      <c r="O21" s="255">
        <v>789248</v>
      </c>
      <c r="P21" s="29"/>
      <c r="Q21" s="29"/>
      <c r="R21" s="29"/>
      <c r="S21" s="29"/>
      <c r="T21" s="29"/>
      <c r="U21" s="29"/>
    </row>
    <row r="22" spans="1:21" s="41" customFormat="1" ht="16.5" customHeight="1" thickBot="1">
      <c r="A22" s="29"/>
      <c r="B22" s="493" t="s">
        <v>0</v>
      </c>
      <c r="C22" s="494">
        <f t="shared" ref="C22:H22" si="2">SUM(C5:C21)</f>
        <v>3</v>
      </c>
      <c r="D22" s="495">
        <f>SUM(D6:D21)</f>
        <v>2065963</v>
      </c>
      <c r="E22" s="495">
        <f t="shared" si="2"/>
        <v>4</v>
      </c>
      <c r="F22" s="495">
        <f t="shared" si="2"/>
        <v>2545369</v>
      </c>
      <c r="G22" s="495">
        <f t="shared" si="2"/>
        <v>14</v>
      </c>
      <c r="H22" s="495">
        <f t="shared" si="2"/>
        <v>14154899</v>
      </c>
      <c r="I22" s="496">
        <f>SUM(I6:I21)</f>
        <v>188</v>
      </c>
      <c r="J22" s="495">
        <f>SUM(J5:J21)</f>
        <v>234858419</v>
      </c>
      <c r="K22" s="495">
        <f>SUM(K5:K21)</f>
        <v>109</v>
      </c>
      <c r="L22" s="495">
        <f>SUM(L5:L21)</f>
        <v>173476902</v>
      </c>
      <c r="M22" s="495">
        <f>SUM(M5:M21)</f>
        <v>318</v>
      </c>
      <c r="N22" s="495">
        <f>SUM(N5:N21)</f>
        <v>427101552</v>
      </c>
      <c r="O22" s="258">
        <f>F22+H22+J22+L22</f>
        <v>425035589</v>
      </c>
      <c r="P22" s="29"/>
      <c r="Q22" s="29"/>
      <c r="R22" s="29"/>
      <c r="S22" s="29"/>
      <c r="T22" s="29"/>
      <c r="U22" s="29"/>
    </row>
    <row r="23" spans="1:21" ht="16.5" customHeight="1" thickTop="1">
      <c r="B23" s="570" t="s">
        <v>214</v>
      </c>
      <c r="C23" s="570"/>
      <c r="D23" s="570"/>
      <c r="E23" s="570"/>
      <c r="F23" s="570"/>
      <c r="G23" s="570"/>
      <c r="H23" s="30"/>
      <c r="I23" s="248"/>
      <c r="J23" s="30"/>
      <c r="K23" s="259"/>
      <c r="L23" s="260"/>
      <c r="M23" s="260"/>
      <c r="N23" s="260"/>
      <c r="O23" s="260"/>
    </row>
    <row r="24" spans="1:21" ht="27.75" customHeight="1">
      <c r="H24" s="237"/>
    </row>
    <row r="25" spans="1:21" ht="25.5" customHeight="1">
      <c r="G25" s="44"/>
      <c r="H25" s="44"/>
      <c r="N25" s="8"/>
      <c r="O25" s="8"/>
    </row>
    <row r="28" spans="1:21" ht="21.95" customHeight="1">
      <c r="I28" s="45"/>
    </row>
    <row r="29" spans="1:21" ht="21.95" customHeight="1">
      <c r="I29" s="46"/>
      <c r="J29" s="42"/>
    </row>
    <row r="30" spans="1:21" ht="21.95" customHeight="1">
      <c r="F30" s="47"/>
    </row>
  </sheetData>
  <mergeCells count="9">
    <mergeCell ref="B1:N1"/>
    <mergeCell ref="M3:O3"/>
    <mergeCell ref="B23:G23"/>
    <mergeCell ref="I3:J3"/>
    <mergeCell ref="K3:L3"/>
    <mergeCell ref="B3:B4"/>
    <mergeCell ref="E3:F3"/>
    <mergeCell ref="G3:H3"/>
    <mergeCell ref="C3:D3"/>
  </mergeCells>
  <printOptions horizontalCentered="1"/>
  <pageMargins left="0.25" right="0.25" top="1.2" bottom="0.75" header="0.3" footer="0.3"/>
  <pageSetup paperSize="9" scale="75" orientation="landscape" r:id="rId1"/>
  <headerFooter>
    <oddFooter>&amp;C9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rightToLeft="1" view="pageBreakPreview" topLeftCell="A4" zoomScale="89" zoomScaleSheetLayoutView="89" workbookViewId="0">
      <selection activeCell="P5" sqref="P5"/>
    </sheetView>
  </sheetViews>
  <sheetFormatPr defaultRowHeight="21.95" customHeight="1"/>
  <cols>
    <col min="1" max="1" width="6.28515625" style="48" customWidth="1"/>
    <col min="2" max="2" width="14.5703125" style="84" customWidth="1"/>
    <col min="3" max="3" width="6" style="48" customWidth="1"/>
    <col min="4" max="4" width="12.42578125" style="48" bestFit="1" customWidth="1"/>
    <col min="5" max="5" width="6.28515625" style="48" customWidth="1"/>
    <col min="6" max="6" width="16" style="48" bestFit="1" customWidth="1"/>
    <col min="7" max="7" width="9" style="48" customWidth="1"/>
    <col min="8" max="8" width="14.28515625" style="48" bestFit="1" customWidth="1"/>
    <col min="9" max="9" width="9.28515625" style="48" customWidth="1"/>
    <col min="10" max="10" width="17.85546875" style="48" customWidth="1"/>
    <col min="11" max="11" width="7.85546875" style="48" customWidth="1"/>
    <col min="12" max="12" width="20.5703125" style="48" customWidth="1"/>
    <col min="13" max="16384" width="9.140625" style="48"/>
  </cols>
  <sheetData>
    <row r="2" spans="1:13" ht="45.75" customHeight="1"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</row>
    <row r="3" spans="1:13" ht="21.95" customHeight="1">
      <c r="B3" s="544" t="s">
        <v>196</v>
      </c>
      <c r="C3" s="544"/>
      <c r="D3" s="544"/>
      <c r="E3" s="544"/>
      <c r="F3" s="544"/>
      <c r="G3" s="544"/>
      <c r="H3" s="544"/>
      <c r="I3" s="544"/>
      <c r="J3" s="544"/>
      <c r="K3" s="544"/>
      <c r="L3" s="544"/>
    </row>
    <row r="4" spans="1:13" ht="21.95" customHeight="1" thickBot="1">
      <c r="B4" s="83" t="s">
        <v>52</v>
      </c>
      <c r="C4" s="73"/>
      <c r="D4" s="73"/>
      <c r="E4" s="73"/>
      <c r="F4" s="73"/>
      <c r="G4" s="73"/>
      <c r="H4" s="73"/>
      <c r="I4" s="73"/>
      <c r="J4" s="73"/>
      <c r="K4" s="73"/>
      <c r="L4" s="210" t="s">
        <v>47</v>
      </c>
    </row>
    <row r="5" spans="1:13" ht="21.95" customHeight="1" thickTop="1">
      <c r="B5" s="575" t="s">
        <v>68</v>
      </c>
      <c r="C5" s="577" t="s">
        <v>69</v>
      </c>
      <c r="D5" s="577"/>
      <c r="E5" s="577" t="s">
        <v>70</v>
      </c>
      <c r="F5" s="577"/>
      <c r="G5" s="577" t="s">
        <v>71</v>
      </c>
      <c r="H5" s="577"/>
      <c r="I5" s="577" t="s">
        <v>36</v>
      </c>
      <c r="J5" s="577"/>
      <c r="K5" s="577" t="s">
        <v>0</v>
      </c>
      <c r="L5" s="577"/>
    </row>
    <row r="6" spans="1:13" ht="21.95" customHeight="1" thickBot="1">
      <c r="B6" s="576"/>
      <c r="C6" s="325" t="s">
        <v>9</v>
      </c>
      <c r="D6" s="326" t="s">
        <v>10</v>
      </c>
      <c r="E6" s="325" t="s">
        <v>9</v>
      </c>
      <c r="F6" s="326" t="s">
        <v>10</v>
      </c>
      <c r="G6" s="325" t="s">
        <v>9</v>
      </c>
      <c r="H6" s="326" t="s">
        <v>10</v>
      </c>
      <c r="I6" s="325" t="s">
        <v>9</v>
      </c>
      <c r="J6" s="326" t="s">
        <v>10</v>
      </c>
      <c r="K6" s="325" t="s">
        <v>9</v>
      </c>
      <c r="L6" s="326" t="s">
        <v>10</v>
      </c>
    </row>
    <row r="7" spans="1:13" ht="18.75" customHeight="1">
      <c r="B7" s="192" t="s">
        <v>114</v>
      </c>
      <c r="C7" s="215">
        <v>2</v>
      </c>
      <c r="D7" s="216">
        <v>171125</v>
      </c>
      <c r="E7" s="215">
        <v>21</v>
      </c>
      <c r="F7" s="216">
        <v>27524471</v>
      </c>
      <c r="G7" s="215">
        <v>16</v>
      </c>
      <c r="H7" s="216">
        <v>169272751</v>
      </c>
      <c r="I7" s="215">
        <v>7</v>
      </c>
      <c r="J7" s="216">
        <v>3372663</v>
      </c>
      <c r="K7" s="215">
        <f>SUM(C7,E7,G7,I7)</f>
        <v>46</v>
      </c>
      <c r="L7" s="216">
        <f>SUM(D7,F7,H7,J7)</f>
        <v>200341010</v>
      </c>
    </row>
    <row r="8" spans="1:13" ht="16.5" customHeight="1">
      <c r="B8" s="395" t="s">
        <v>13</v>
      </c>
      <c r="C8" s="396">
        <v>0</v>
      </c>
      <c r="D8" s="396">
        <v>0</v>
      </c>
      <c r="E8" s="396">
        <v>41</v>
      </c>
      <c r="F8" s="396">
        <v>365136348</v>
      </c>
      <c r="G8" s="396">
        <v>2</v>
      </c>
      <c r="H8" s="396">
        <v>788607</v>
      </c>
      <c r="I8" s="396">
        <v>0</v>
      </c>
      <c r="J8" s="396">
        <v>0</v>
      </c>
      <c r="K8" s="396">
        <f t="shared" ref="K8:K19" si="0">SUM(C8,E8,G8,I8)</f>
        <v>43</v>
      </c>
      <c r="L8" s="396">
        <f t="shared" ref="L8:L19" si="1">SUM(D8,F8,H8,J8)</f>
        <v>365924955</v>
      </c>
    </row>
    <row r="9" spans="1:13" ht="16.5" customHeight="1">
      <c r="B9" s="192" t="s">
        <v>1</v>
      </c>
      <c r="C9" s="215">
        <v>0</v>
      </c>
      <c r="D9" s="216">
        <v>0</v>
      </c>
      <c r="E9" s="215">
        <v>10</v>
      </c>
      <c r="F9" s="216">
        <v>15768559</v>
      </c>
      <c r="G9" s="215">
        <v>6</v>
      </c>
      <c r="H9" s="216">
        <v>83305636</v>
      </c>
      <c r="I9" s="215">
        <v>3</v>
      </c>
      <c r="J9" s="216">
        <v>908321</v>
      </c>
      <c r="K9" s="215">
        <f t="shared" si="0"/>
        <v>19</v>
      </c>
      <c r="L9" s="216">
        <f t="shared" si="1"/>
        <v>99982516</v>
      </c>
    </row>
    <row r="10" spans="1:13" s="176" customFormat="1" ht="16.5" customHeight="1">
      <c r="B10" s="395" t="s">
        <v>92</v>
      </c>
      <c r="C10" s="396">
        <v>1</v>
      </c>
      <c r="D10" s="396">
        <v>422324</v>
      </c>
      <c r="E10" s="396">
        <v>133</v>
      </c>
      <c r="F10" s="396">
        <v>243136998</v>
      </c>
      <c r="G10" s="396">
        <v>36</v>
      </c>
      <c r="H10" s="396">
        <v>34838480</v>
      </c>
      <c r="I10" s="396">
        <v>16</v>
      </c>
      <c r="J10" s="396">
        <v>16102921</v>
      </c>
      <c r="K10" s="396">
        <f t="shared" si="0"/>
        <v>186</v>
      </c>
      <c r="L10" s="396">
        <f t="shared" si="1"/>
        <v>294500723</v>
      </c>
    </row>
    <row r="11" spans="1:13" s="177" customFormat="1" ht="16.5" customHeight="1">
      <c r="A11" s="176"/>
      <c r="B11" s="192" t="s">
        <v>2</v>
      </c>
      <c r="C11" s="215">
        <v>0</v>
      </c>
      <c r="D11" s="216">
        <v>0</v>
      </c>
      <c r="E11" s="215">
        <v>19</v>
      </c>
      <c r="F11" s="216">
        <v>211635319</v>
      </c>
      <c r="G11" s="215">
        <v>6</v>
      </c>
      <c r="H11" s="216">
        <v>10023236</v>
      </c>
      <c r="I11" s="215">
        <v>2</v>
      </c>
      <c r="J11" s="216">
        <v>970038280</v>
      </c>
      <c r="K11" s="215">
        <f t="shared" si="0"/>
        <v>27</v>
      </c>
      <c r="L11" s="216">
        <f t="shared" si="1"/>
        <v>1191696835</v>
      </c>
      <c r="M11" s="176"/>
    </row>
    <row r="12" spans="1:13" s="176" customFormat="1" ht="16.5" customHeight="1">
      <c r="B12" s="395" t="s">
        <v>3</v>
      </c>
      <c r="C12" s="396">
        <v>0</v>
      </c>
      <c r="D12" s="396">
        <v>0</v>
      </c>
      <c r="E12" s="396">
        <v>1</v>
      </c>
      <c r="F12" s="396">
        <v>921299</v>
      </c>
      <c r="G12" s="396">
        <v>4</v>
      </c>
      <c r="H12" s="396">
        <v>4391512</v>
      </c>
      <c r="I12" s="396">
        <v>0</v>
      </c>
      <c r="J12" s="396">
        <v>0</v>
      </c>
      <c r="K12" s="396">
        <f t="shared" si="0"/>
        <v>5</v>
      </c>
      <c r="L12" s="396">
        <f t="shared" si="1"/>
        <v>5312811</v>
      </c>
    </row>
    <row r="13" spans="1:13" ht="16.5" customHeight="1">
      <c r="A13" s="176"/>
      <c r="B13" s="192" t="s">
        <v>5</v>
      </c>
      <c r="C13" s="215">
        <v>0</v>
      </c>
      <c r="D13" s="216">
        <v>0</v>
      </c>
      <c r="E13" s="215">
        <v>1</v>
      </c>
      <c r="F13" s="216">
        <v>7983075</v>
      </c>
      <c r="G13" s="215">
        <v>2</v>
      </c>
      <c r="H13" s="216">
        <v>5987432</v>
      </c>
      <c r="I13" s="215">
        <v>2</v>
      </c>
      <c r="J13" s="216">
        <v>951343</v>
      </c>
      <c r="K13" s="215">
        <f t="shared" si="0"/>
        <v>5</v>
      </c>
      <c r="L13" s="216">
        <f t="shared" si="1"/>
        <v>14921850</v>
      </c>
      <c r="M13" s="176"/>
    </row>
    <row r="14" spans="1:13" s="177" customFormat="1" ht="16.5" customHeight="1">
      <c r="A14" s="176"/>
      <c r="B14" s="395" t="s">
        <v>94</v>
      </c>
      <c r="C14" s="396">
        <v>3</v>
      </c>
      <c r="D14" s="396">
        <v>1494824</v>
      </c>
      <c r="E14" s="396">
        <v>0</v>
      </c>
      <c r="F14" s="396">
        <v>0</v>
      </c>
      <c r="G14" s="396">
        <v>0</v>
      </c>
      <c r="H14" s="396">
        <v>0</v>
      </c>
      <c r="I14" s="396">
        <v>0</v>
      </c>
      <c r="J14" s="396">
        <v>0</v>
      </c>
      <c r="K14" s="396">
        <f t="shared" si="0"/>
        <v>3</v>
      </c>
      <c r="L14" s="396">
        <f t="shared" si="1"/>
        <v>1494824</v>
      </c>
      <c r="M14" s="176"/>
    </row>
    <row r="15" spans="1:13" s="177" customFormat="1" ht="16.5" customHeight="1">
      <c r="A15" s="176"/>
      <c r="B15" s="192" t="s">
        <v>78</v>
      </c>
      <c r="C15" s="215">
        <v>0</v>
      </c>
      <c r="D15" s="216">
        <v>0</v>
      </c>
      <c r="E15" s="215">
        <v>3</v>
      </c>
      <c r="F15" s="216">
        <v>2347186</v>
      </c>
      <c r="G15" s="215">
        <v>0</v>
      </c>
      <c r="H15" s="216">
        <v>0</v>
      </c>
      <c r="I15" s="215">
        <v>1</v>
      </c>
      <c r="J15" s="216">
        <v>2745250</v>
      </c>
      <c r="K15" s="215">
        <f t="shared" si="0"/>
        <v>4</v>
      </c>
      <c r="L15" s="216">
        <f t="shared" si="1"/>
        <v>5092436</v>
      </c>
      <c r="M15" s="176"/>
    </row>
    <row r="16" spans="1:13" s="177" customFormat="1" ht="16.5" customHeight="1">
      <c r="A16" s="176"/>
      <c r="B16" s="395" t="s">
        <v>4</v>
      </c>
      <c r="C16" s="396">
        <v>1</v>
      </c>
      <c r="D16" s="396">
        <v>765000</v>
      </c>
      <c r="E16" s="396">
        <v>0</v>
      </c>
      <c r="F16" s="396">
        <v>0</v>
      </c>
      <c r="G16" s="396">
        <v>1</v>
      </c>
      <c r="H16" s="396">
        <v>206885</v>
      </c>
      <c r="I16" s="396">
        <v>0</v>
      </c>
      <c r="J16" s="396">
        <v>0</v>
      </c>
      <c r="K16" s="396">
        <f t="shared" si="0"/>
        <v>2</v>
      </c>
      <c r="L16" s="396">
        <f t="shared" si="1"/>
        <v>971885</v>
      </c>
      <c r="M16" s="176"/>
    </row>
    <row r="17" spans="2:12" ht="16.5" customHeight="1">
      <c r="B17" s="192" t="s">
        <v>6</v>
      </c>
      <c r="C17" s="215">
        <v>0</v>
      </c>
      <c r="D17" s="216">
        <v>0</v>
      </c>
      <c r="E17" s="215">
        <v>3</v>
      </c>
      <c r="F17" s="216">
        <v>5069930</v>
      </c>
      <c r="G17" s="215">
        <v>0</v>
      </c>
      <c r="H17" s="216">
        <v>0</v>
      </c>
      <c r="I17" s="215">
        <v>2</v>
      </c>
      <c r="J17" s="216">
        <v>1236156</v>
      </c>
      <c r="K17" s="215">
        <f t="shared" si="0"/>
        <v>5</v>
      </c>
      <c r="L17" s="216">
        <f t="shared" si="1"/>
        <v>6306086</v>
      </c>
    </row>
    <row r="18" spans="2:12" ht="16.5" customHeight="1" thickBot="1">
      <c r="B18" s="468" t="s">
        <v>7</v>
      </c>
      <c r="C18" s="469">
        <v>0</v>
      </c>
      <c r="D18" s="469">
        <v>0</v>
      </c>
      <c r="E18" s="469">
        <v>10</v>
      </c>
      <c r="F18" s="469">
        <v>132140586</v>
      </c>
      <c r="G18" s="469">
        <v>8</v>
      </c>
      <c r="H18" s="469">
        <v>38381999</v>
      </c>
      <c r="I18" s="469">
        <v>7</v>
      </c>
      <c r="J18" s="469">
        <v>2129937</v>
      </c>
      <c r="K18" s="469">
        <f t="shared" si="0"/>
        <v>25</v>
      </c>
      <c r="L18" s="469">
        <f t="shared" si="1"/>
        <v>172652522</v>
      </c>
    </row>
    <row r="19" spans="2:12" ht="16.5" customHeight="1" thickBot="1">
      <c r="B19" s="465" t="s">
        <v>0</v>
      </c>
      <c r="C19" s="466">
        <f t="shared" ref="C19:J19" si="2">SUM(C7:C18)</f>
        <v>7</v>
      </c>
      <c r="D19" s="467">
        <f t="shared" si="2"/>
        <v>2853273</v>
      </c>
      <c r="E19" s="466">
        <f t="shared" si="2"/>
        <v>242</v>
      </c>
      <c r="F19" s="467">
        <f t="shared" si="2"/>
        <v>1011663771</v>
      </c>
      <c r="G19" s="466">
        <f t="shared" si="2"/>
        <v>81</v>
      </c>
      <c r="H19" s="467">
        <f t="shared" si="2"/>
        <v>347196538</v>
      </c>
      <c r="I19" s="466">
        <f t="shared" si="2"/>
        <v>40</v>
      </c>
      <c r="J19" s="467">
        <f t="shared" si="2"/>
        <v>997484871</v>
      </c>
      <c r="K19" s="466">
        <f t="shared" si="0"/>
        <v>370</v>
      </c>
      <c r="L19" s="467">
        <f t="shared" si="1"/>
        <v>2359198453</v>
      </c>
    </row>
    <row r="20" spans="2:12" ht="21.95" customHeight="1" thickTop="1"/>
    <row r="21" spans="2:12" ht="21.95" customHeight="1">
      <c r="G21" s="239"/>
    </row>
    <row r="22" spans="2:12" ht="21.95" customHeight="1">
      <c r="L22" s="262"/>
    </row>
    <row r="23" spans="2:12" ht="21.95" customHeight="1">
      <c r="L23" s="264"/>
    </row>
    <row r="32" spans="2:12" ht="21.95" customHeight="1">
      <c r="I32" s="49"/>
    </row>
  </sheetData>
  <mergeCells count="8">
    <mergeCell ref="B2:L2"/>
    <mergeCell ref="B5:B6"/>
    <mergeCell ref="C5:D5"/>
    <mergeCell ref="I5:J5"/>
    <mergeCell ref="B3:L3"/>
    <mergeCell ref="E5:F5"/>
    <mergeCell ref="G5:H5"/>
    <mergeCell ref="K5:L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2" orientation="landscape" r:id="rId1"/>
  <headerFooter>
    <oddFooter>&amp;C&amp;14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27</vt:i4>
      </vt:variant>
    </vt:vector>
  </HeadingPairs>
  <TitlesOfParts>
    <vt:vector size="59" baseType="lpstr">
      <vt:lpstr>جدول20)</vt:lpstr>
      <vt:lpstr>جدول 1</vt:lpstr>
      <vt:lpstr>جدول 2</vt:lpstr>
      <vt:lpstr>جدول 3</vt:lpstr>
      <vt:lpstr>جدول 4</vt:lpstr>
      <vt:lpstr>جدول 5</vt:lpstr>
      <vt:lpstr>جدول 6</vt:lpstr>
      <vt:lpstr>جدول 7</vt:lpstr>
      <vt:lpstr>جدول 8</vt:lpstr>
      <vt:lpstr>جدول 9</vt:lpstr>
      <vt:lpstr>جدول10</vt:lpstr>
      <vt:lpstr>تابع جدول 10</vt:lpstr>
      <vt:lpstr>جدول 11</vt:lpstr>
      <vt:lpstr>تابع جدول 11</vt:lpstr>
      <vt:lpstr>جدول 12</vt:lpstr>
      <vt:lpstr>جدول 13</vt:lpstr>
      <vt:lpstr>نينوى</vt:lpstr>
      <vt:lpstr>كركوك </vt:lpstr>
      <vt:lpstr>ديالى</vt:lpstr>
      <vt:lpstr>الانبار</vt:lpstr>
      <vt:lpstr>بغداد</vt:lpstr>
      <vt:lpstr>بابل</vt:lpstr>
      <vt:lpstr>كربلاء</vt:lpstr>
      <vt:lpstr>واسط</vt:lpstr>
      <vt:lpstr>صلاح الدين</vt:lpstr>
      <vt:lpstr>النجف</vt:lpstr>
      <vt:lpstr>القادسية</vt:lpstr>
      <vt:lpstr>المثنى</vt:lpstr>
      <vt:lpstr>ذي قار</vt:lpstr>
      <vt:lpstr>ميسان</vt:lpstr>
      <vt:lpstr>البصرة</vt:lpstr>
      <vt:lpstr>Sheet1</vt:lpstr>
      <vt:lpstr>الانبار!Print_Area</vt:lpstr>
      <vt:lpstr>البصرة!Print_Area</vt:lpstr>
      <vt:lpstr>القادسية!Print_Area</vt:lpstr>
      <vt:lpstr>النجف!Print_Area</vt:lpstr>
      <vt:lpstr>بابل!Print_Area</vt:lpstr>
      <vt:lpstr>بغداد!Print_Area</vt:lpstr>
      <vt:lpstr>'تابع جدول 10'!Print_Area</vt:lpstr>
      <vt:lpstr>'تابع جدول 11'!Print_Area</vt:lpstr>
      <vt:lpstr>'جدول 1'!Print_Area</vt:lpstr>
      <vt:lpstr>'جدول 11'!Print_Area</vt:lpstr>
      <vt:lpstr>'جدول 12'!Print_Area</vt:lpstr>
      <vt:lpstr>'جدول 13'!Print_Area</vt:lpstr>
      <vt:lpstr>'جدول 2'!Print_Area</vt:lpstr>
      <vt:lpstr>'جدول 3'!Print_Area</vt:lpstr>
      <vt:lpstr>'جدول 4'!Print_Area</vt:lpstr>
      <vt:lpstr>'جدول 5'!Print_Area</vt:lpstr>
      <vt:lpstr>'جدول 6'!Print_Area</vt:lpstr>
      <vt:lpstr>'جدول 7'!Print_Area</vt:lpstr>
      <vt:lpstr>'جدول 8'!Print_Area</vt:lpstr>
      <vt:lpstr>'جدول 9'!Print_Area</vt:lpstr>
      <vt:lpstr>جدول10!Print_Area</vt:lpstr>
      <vt:lpstr>ديالى!Print_Area</vt:lpstr>
      <vt:lpstr>'ذي قار'!Print_Area</vt:lpstr>
      <vt:lpstr>'صلاح الدين'!Print_Area</vt:lpstr>
      <vt:lpstr>كربلاء!Print_Area</vt:lpstr>
      <vt:lpstr>ميسان!Print_Area</vt:lpstr>
      <vt:lpstr>واسط!Print_Area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 Mohammad</dc:creator>
  <cp:lastModifiedBy>user</cp:lastModifiedBy>
  <cp:lastPrinted>2020-08-23T06:50:30Z</cp:lastPrinted>
  <dcterms:created xsi:type="dcterms:W3CDTF">2016-04-18T07:27:42Z</dcterms:created>
  <dcterms:modified xsi:type="dcterms:W3CDTF">2020-08-23T06:51:36Z</dcterms:modified>
</cp:coreProperties>
</file>