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r\AppData\Local\Temp\fz3temp-1\"/>
    </mc:Choice>
  </mc:AlternateContent>
  <bookViews>
    <workbookView xWindow="5256" yWindow="132" windowWidth="12900" windowHeight="7920" tabRatio="932" firstSheet="10" activeTab="26"/>
  </bookViews>
  <sheets>
    <sheet name="جدول 1" sheetId="107" r:id="rId1"/>
    <sheet name="جدول 2" sheetId="94" r:id="rId2"/>
    <sheet name="جدول 3" sheetId="95" r:id="rId3"/>
    <sheet name="جدول 4" sheetId="96" r:id="rId4"/>
    <sheet name="جدول 5" sheetId="97" r:id="rId5"/>
    <sheet name="جدول 6" sheetId="98" r:id="rId6"/>
    <sheet name="جدول 7" sheetId="99" r:id="rId7"/>
    <sheet name="جدول 8" sheetId="101" r:id="rId8"/>
    <sheet name="جدول 9" sheetId="102" r:id="rId9"/>
    <sheet name="جدول10" sheetId="103" r:id="rId10"/>
    <sheet name="تابع جدول 10" sheetId="104" r:id="rId11"/>
    <sheet name="جدول 11" sheetId="105" r:id="rId12"/>
    <sheet name="تابع جدول 11" sheetId="106" r:id="rId13"/>
    <sheet name="جدول 12" sheetId="108" r:id="rId14"/>
    <sheet name="جدول 13" sheetId="109" r:id="rId15"/>
    <sheet name="نينوى" sheetId="133" r:id="rId16"/>
    <sheet name="كركوك " sheetId="134" r:id="rId17"/>
    <sheet name="ديالى" sheetId="114" r:id="rId18"/>
    <sheet name="الانبار" sheetId="127" r:id="rId19"/>
    <sheet name="بغداد" sheetId="115" r:id="rId20"/>
    <sheet name="بابل" sheetId="116" r:id="rId21"/>
    <sheet name="كربلاء" sheetId="128" r:id="rId22"/>
    <sheet name="واسط" sheetId="117" r:id="rId23"/>
    <sheet name="صلاح الدين" sheetId="129" r:id="rId24"/>
    <sheet name="النجف" sheetId="119" r:id="rId25"/>
    <sheet name="القادسية" sheetId="120" r:id="rId26"/>
    <sheet name="ميسان" sheetId="123" r:id="rId27"/>
    <sheet name="البصرة" sheetId="124" r:id="rId28"/>
    <sheet name="Sheet1" sheetId="126" r:id="rId29"/>
  </sheets>
  <definedNames>
    <definedName name="_xlnm.Print_Area" localSheetId="18">الانبار!$A$1:$I$13</definedName>
    <definedName name="_xlnm.Print_Area" localSheetId="27">البصرة!$A$1:$J$15</definedName>
    <definedName name="_xlnm.Print_Area" localSheetId="25">القادسية!$A$1:$H$18</definedName>
    <definedName name="_xlnm.Print_Area" localSheetId="24">النجف!$A$1:$F$17</definedName>
    <definedName name="_xlnm.Print_Area" localSheetId="20">بابل!$A$2:$F$20</definedName>
    <definedName name="_xlnm.Print_Area" localSheetId="19">بغداد!$B$1:$Q$28</definedName>
    <definedName name="_xlnm.Print_Area" localSheetId="10">'تابع جدول 10'!$A$1:$L$24</definedName>
    <definedName name="_xlnm.Print_Area" localSheetId="12">'تابع جدول 11'!$A$1:$K$31</definedName>
    <definedName name="_xlnm.Print_Area" localSheetId="0">'جدول 1'!$A$1:$J$53</definedName>
    <definedName name="_xlnm.Print_Area" localSheetId="11">'جدول 11'!$A$1:$J$29</definedName>
    <definedName name="_xlnm.Print_Area" localSheetId="13">'جدول 12'!$A$1:$K$23</definedName>
    <definedName name="_xlnm.Print_Area" localSheetId="14">'جدول 13'!$A$1:$N$29</definedName>
    <definedName name="_xlnm.Print_Area" localSheetId="1">'جدول 2'!$A$1:$H$28</definedName>
    <definedName name="_xlnm.Print_Area" localSheetId="2">'جدول 3'!$A$1:$P$29</definedName>
    <definedName name="_xlnm.Print_Area" localSheetId="3">'جدول 4'!$A$1:$I$21</definedName>
    <definedName name="_xlnm.Print_Area" localSheetId="4">'جدول 5'!$A$1:$M$16</definedName>
    <definedName name="_xlnm.Print_Area" localSheetId="5">'جدول 6'!$A$1:$N$22</definedName>
    <definedName name="_xlnm.Print_Area" localSheetId="6">'جدول 7'!$A$1:$M$28</definedName>
    <definedName name="_xlnm.Print_Area" localSheetId="7">'جدول 8'!$A$1:$M$26</definedName>
    <definedName name="_xlnm.Print_Area" localSheetId="8">'جدول 9'!$A$1:$M$23</definedName>
    <definedName name="_xlnm.Print_Area" localSheetId="9">جدول10!$A$1:$O$23</definedName>
    <definedName name="_xlnm.Print_Area" localSheetId="17">ديالى!$A$1:$H$19</definedName>
    <definedName name="_xlnm.Print_Area" localSheetId="23">'صلاح الدين'!$A$1:$G$15</definedName>
    <definedName name="_xlnm.Print_Area" localSheetId="21">كربلاء!$A$1:$H$17</definedName>
    <definedName name="_xlnm.Print_Area" localSheetId="26">ميسان!$A$1:$F$13</definedName>
    <definedName name="_xlnm.Print_Area" localSheetId="22">واسط!$A$1:$H$19</definedName>
  </definedNames>
  <calcPr calcId="152511"/>
  <fileRecoveryPr autoRecover="0"/>
</workbook>
</file>

<file path=xl/calcChain.xml><?xml version="1.0" encoding="utf-8"?>
<calcChain xmlns="http://schemas.openxmlformats.org/spreadsheetml/2006/main">
  <c r="J11" i="124" l="1"/>
  <c r="J10" i="124"/>
  <c r="J9" i="124"/>
  <c r="J8" i="124"/>
  <c r="I11" i="124"/>
  <c r="I10" i="124"/>
  <c r="I9" i="124"/>
  <c r="I8" i="124"/>
  <c r="F7" i="123"/>
  <c r="F6" i="123"/>
  <c r="E7" i="123"/>
  <c r="E6" i="123"/>
  <c r="H13" i="120"/>
  <c r="H12" i="120"/>
  <c r="H11" i="120"/>
  <c r="H10" i="120"/>
  <c r="H9" i="120"/>
  <c r="H8" i="120"/>
  <c r="H7" i="120"/>
  <c r="G12" i="120"/>
  <c r="G11" i="120"/>
  <c r="G10" i="120"/>
  <c r="G9" i="120"/>
  <c r="G8" i="120"/>
  <c r="G7" i="120"/>
  <c r="F10" i="119"/>
  <c r="F9" i="119"/>
  <c r="F8" i="119"/>
  <c r="E10" i="119"/>
  <c r="E9" i="119"/>
  <c r="E8" i="119"/>
  <c r="F10" i="129"/>
  <c r="F9" i="129"/>
  <c r="F8" i="129"/>
  <c r="E10" i="129"/>
  <c r="E9" i="129"/>
  <c r="E8" i="129"/>
  <c r="H11" i="117"/>
  <c r="H10" i="117"/>
  <c r="H9" i="117"/>
  <c r="H8" i="117"/>
  <c r="G11" i="117"/>
  <c r="G10" i="117"/>
  <c r="G9" i="117"/>
  <c r="G8" i="117"/>
  <c r="H12" i="128"/>
  <c r="H11" i="128"/>
  <c r="H10" i="128"/>
  <c r="H9" i="128"/>
  <c r="G12" i="128"/>
  <c r="G11" i="128"/>
  <c r="G10" i="128"/>
  <c r="G9" i="128"/>
  <c r="E13" i="116"/>
  <c r="E12" i="116"/>
  <c r="E11" i="116"/>
  <c r="E10" i="116"/>
  <c r="E9" i="116"/>
  <c r="E8" i="116"/>
  <c r="D13" i="116"/>
  <c r="D12" i="116"/>
  <c r="D11" i="116"/>
  <c r="D10" i="116"/>
  <c r="D9" i="116"/>
  <c r="D8" i="116"/>
  <c r="G22" i="115"/>
  <c r="G21" i="115"/>
  <c r="G20" i="115"/>
  <c r="G19" i="115"/>
  <c r="G18" i="115"/>
  <c r="G17" i="115"/>
  <c r="G16" i="115"/>
  <c r="G15" i="115"/>
  <c r="G14" i="115"/>
  <c r="G13" i="115"/>
  <c r="G12" i="115"/>
  <c r="G11" i="115"/>
  <c r="G10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H7" i="127"/>
  <c r="G8" i="127"/>
  <c r="G7" i="127"/>
  <c r="H11" i="114"/>
  <c r="H10" i="114"/>
  <c r="H9" i="114"/>
  <c r="H8" i="114"/>
  <c r="H7" i="114"/>
  <c r="G11" i="114"/>
  <c r="G10" i="114"/>
  <c r="G9" i="114"/>
  <c r="G8" i="114"/>
  <c r="G7" i="114"/>
  <c r="F15" i="134"/>
  <c r="F14" i="134"/>
  <c r="F13" i="134"/>
  <c r="E15" i="134"/>
  <c r="E14" i="134"/>
  <c r="E13" i="134"/>
  <c r="H16" i="133"/>
  <c r="H15" i="133"/>
  <c r="H14" i="133"/>
  <c r="H13" i="133"/>
  <c r="H12" i="133"/>
  <c r="H11" i="133"/>
  <c r="G16" i="133"/>
  <c r="G15" i="133"/>
  <c r="G14" i="133"/>
  <c r="G13" i="133"/>
  <c r="G12" i="133"/>
  <c r="G11" i="133"/>
  <c r="M25" i="109"/>
  <c r="M24" i="109"/>
  <c r="M23" i="109"/>
  <c r="M22" i="109"/>
  <c r="M21" i="109"/>
  <c r="M20" i="109"/>
  <c r="M19" i="109"/>
  <c r="M18" i="109"/>
  <c r="M17" i="109"/>
  <c r="M16" i="109"/>
  <c r="M15" i="109"/>
  <c r="M14" i="109"/>
  <c r="M13" i="109"/>
  <c r="M12" i="109"/>
  <c r="M11" i="109"/>
  <c r="M10" i="109"/>
  <c r="M9" i="109"/>
  <c r="M8" i="109"/>
  <c r="M7" i="109"/>
  <c r="M6" i="109"/>
  <c r="L25" i="109"/>
  <c r="L24" i="109"/>
  <c r="L23" i="109"/>
  <c r="L22" i="109"/>
  <c r="L21" i="109"/>
  <c r="L20" i="109"/>
  <c r="L19" i="109"/>
  <c r="L18" i="109"/>
  <c r="L17" i="109"/>
  <c r="L16" i="109"/>
  <c r="L15" i="109"/>
  <c r="L14" i="109"/>
  <c r="L13" i="109"/>
  <c r="L12" i="109"/>
  <c r="L11" i="109"/>
  <c r="L10" i="109"/>
  <c r="L9" i="109"/>
  <c r="L8" i="109"/>
  <c r="L7" i="109"/>
  <c r="L6" i="109"/>
  <c r="J18" i="108"/>
  <c r="J17" i="108"/>
  <c r="J16" i="108"/>
  <c r="J15" i="108"/>
  <c r="J14" i="108"/>
  <c r="J13" i="108"/>
  <c r="J12" i="108"/>
  <c r="J11" i="108"/>
  <c r="J10" i="108"/>
  <c r="J9" i="108"/>
  <c r="J8" i="108"/>
  <c r="J7" i="108"/>
  <c r="J6" i="108"/>
  <c r="I18" i="108"/>
  <c r="I17" i="108"/>
  <c r="I16" i="108"/>
  <c r="I15" i="108"/>
  <c r="I14" i="108"/>
  <c r="I13" i="108"/>
  <c r="I12" i="108"/>
  <c r="I11" i="108"/>
  <c r="I10" i="108"/>
  <c r="I9" i="108"/>
  <c r="I8" i="108"/>
  <c r="I7" i="108"/>
  <c r="I6" i="108"/>
  <c r="K25" i="106"/>
  <c r="K24" i="106"/>
  <c r="K23" i="106"/>
  <c r="K22" i="106"/>
  <c r="K21" i="106"/>
  <c r="K20" i="106"/>
  <c r="K19" i="106"/>
  <c r="K18" i="106"/>
  <c r="K17" i="106"/>
  <c r="K16" i="106"/>
  <c r="K15" i="106"/>
  <c r="K13" i="106"/>
  <c r="K12" i="106"/>
  <c r="K11" i="106"/>
  <c r="K10" i="106"/>
  <c r="K9" i="106"/>
  <c r="K8" i="106"/>
  <c r="K7" i="106"/>
  <c r="K6" i="106"/>
  <c r="J25" i="106"/>
  <c r="J24" i="106"/>
  <c r="J23" i="106"/>
  <c r="J22" i="106"/>
  <c r="J21" i="106"/>
  <c r="J20" i="106"/>
  <c r="J19" i="106"/>
  <c r="J18" i="106"/>
  <c r="J17" i="106"/>
  <c r="J16" i="106"/>
  <c r="J15" i="106"/>
  <c r="J14" i="106"/>
  <c r="J13" i="106"/>
  <c r="J12" i="106"/>
  <c r="J11" i="106"/>
  <c r="J10" i="106"/>
  <c r="J9" i="106"/>
  <c r="J8" i="106"/>
  <c r="J7" i="106"/>
  <c r="J6" i="106"/>
  <c r="K17" i="104"/>
  <c r="K16" i="104"/>
  <c r="K15" i="104"/>
  <c r="K14" i="104"/>
  <c r="K13" i="104"/>
  <c r="K12" i="104"/>
  <c r="K11" i="104"/>
  <c r="K10" i="104"/>
  <c r="K9" i="104"/>
  <c r="K8" i="104"/>
  <c r="K7" i="104"/>
  <c r="K6" i="104"/>
  <c r="K5" i="104"/>
  <c r="J18" i="104"/>
  <c r="J17" i="104"/>
  <c r="J16" i="104"/>
  <c r="J15" i="104"/>
  <c r="J14" i="104"/>
  <c r="J13" i="104"/>
  <c r="J12" i="104"/>
  <c r="J11" i="104"/>
  <c r="J10" i="104"/>
  <c r="J9" i="104"/>
  <c r="J8" i="104"/>
  <c r="J7" i="104"/>
  <c r="J6" i="104"/>
  <c r="J5" i="104"/>
  <c r="K16" i="102"/>
  <c r="K15" i="102"/>
  <c r="K14" i="102"/>
  <c r="K13" i="102"/>
  <c r="K12" i="102"/>
  <c r="K11" i="102"/>
  <c r="K10" i="102"/>
  <c r="K9" i="102"/>
  <c r="L9" i="102" l="1"/>
  <c r="L8" i="102"/>
  <c r="L7" i="102"/>
  <c r="L6" i="102"/>
  <c r="L5" i="102"/>
  <c r="K8" i="102"/>
  <c r="K7" i="102"/>
  <c r="K6" i="102"/>
  <c r="K5" i="102"/>
  <c r="K19" i="101"/>
  <c r="K18" i="101"/>
  <c r="K17" i="101"/>
  <c r="K16" i="101"/>
  <c r="K15" i="101"/>
  <c r="K14" i="101"/>
  <c r="K13" i="101"/>
  <c r="K12" i="101"/>
  <c r="K11" i="101"/>
  <c r="K10" i="101"/>
  <c r="K9" i="101"/>
  <c r="K8" i="101"/>
  <c r="K7" i="101"/>
  <c r="K22" i="99"/>
  <c r="K21" i="99"/>
  <c r="K20" i="99"/>
  <c r="K19" i="99"/>
  <c r="K18" i="99"/>
  <c r="K17" i="99"/>
  <c r="K16" i="99"/>
  <c r="K15" i="99"/>
  <c r="K14" i="99"/>
  <c r="K13" i="99"/>
  <c r="K12" i="99"/>
  <c r="K11" i="99"/>
  <c r="K10" i="99"/>
  <c r="K9" i="99"/>
  <c r="K8" i="99"/>
  <c r="K7" i="99"/>
  <c r="K6" i="99"/>
  <c r="L6" i="99"/>
  <c r="L15" i="98"/>
  <c r="L14" i="98"/>
  <c r="L13" i="98"/>
  <c r="L12" i="98"/>
  <c r="L11" i="98"/>
  <c r="L10" i="98"/>
  <c r="L9" i="98"/>
  <c r="L8" i="98"/>
  <c r="L16" i="98" s="1"/>
  <c r="L7" i="98"/>
  <c r="L6" i="98"/>
  <c r="K15" i="98"/>
  <c r="K14" i="98"/>
  <c r="K13" i="98"/>
  <c r="K12" i="98"/>
  <c r="K11" i="98"/>
  <c r="K10" i="98"/>
  <c r="K9" i="98"/>
  <c r="K8" i="98"/>
  <c r="K7" i="98"/>
  <c r="K6" i="98"/>
  <c r="G6" i="95"/>
  <c r="H6" i="95"/>
  <c r="S9" i="107"/>
  <c r="O10" i="107"/>
  <c r="O8" i="107"/>
  <c r="Q12" i="107"/>
  <c r="P21" i="107"/>
  <c r="O18" i="107"/>
  <c r="Q18" i="107"/>
  <c r="Q16" i="107"/>
  <c r="H17" i="107"/>
  <c r="O14" i="107" s="1"/>
  <c r="H20" i="101"/>
  <c r="L19" i="101"/>
  <c r="L18" i="101"/>
  <c r="L17" i="101"/>
  <c r="L16" i="101"/>
  <c r="L15" i="101"/>
  <c r="L14" i="101"/>
  <c r="L13" i="101"/>
  <c r="L12" i="101"/>
  <c r="L11" i="101"/>
  <c r="L10" i="101"/>
  <c r="L9" i="101"/>
  <c r="L8" i="101"/>
  <c r="L7" i="101"/>
  <c r="Q14" i="107" l="1"/>
  <c r="F16" i="98"/>
  <c r="H7" i="95"/>
  <c r="E26" i="95"/>
  <c r="F26" i="95"/>
  <c r="G26" i="95"/>
  <c r="D26" i="95"/>
  <c r="H17" i="94"/>
  <c r="H16" i="94"/>
  <c r="H15" i="94"/>
  <c r="H14" i="94"/>
  <c r="H13" i="94"/>
  <c r="H12" i="94"/>
  <c r="H11" i="94"/>
  <c r="H10" i="94"/>
  <c r="H9" i="94"/>
  <c r="H8" i="94"/>
  <c r="H7" i="94"/>
  <c r="H6" i="94"/>
  <c r="H5" i="94"/>
  <c r="G8" i="94"/>
  <c r="G9" i="94"/>
  <c r="G6" i="94"/>
  <c r="H10" i="95"/>
  <c r="H11" i="95"/>
  <c r="H12" i="95"/>
  <c r="H13" i="95"/>
  <c r="H14" i="95"/>
  <c r="H15" i="95"/>
  <c r="H16" i="95"/>
  <c r="H17" i="95"/>
  <c r="H18" i="95"/>
  <c r="H19" i="95"/>
  <c r="H20" i="95"/>
  <c r="H21" i="95"/>
  <c r="H22" i="95"/>
  <c r="H23" i="95"/>
  <c r="H24" i="95"/>
  <c r="H25" i="95"/>
  <c r="H9" i="95"/>
  <c r="H8" i="95"/>
  <c r="G5" i="94"/>
  <c r="G18" i="94" l="1"/>
  <c r="H26" i="95"/>
  <c r="K16" i="98"/>
  <c r="C26" i="95" l="1"/>
  <c r="H12" i="124" l="1"/>
  <c r="D11" i="119"/>
  <c r="F11" i="119" s="1"/>
  <c r="F12" i="117"/>
  <c r="C14" i="116"/>
  <c r="E14" i="116" s="1"/>
  <c r="E23" i="115"/>
  <c r="G23" i="115" s="1"/>
  <c r="F8" i="127"/>
  <c r="H8" i="127" s="1"/>
  <c r="D12" i="114"/>
  <c r="D17" i="133"/>
  <c r="K26" i="109"/>
  <c r="H19" i="108"/>
  <c r="F19" i="108"/>
  <c r="D19" i="108"/>
  <c r="J19" i="108" s="1"/>
  <c r="I26" i="106"/>
  <c r="E26" i="106"/>
  <c r="F25" i="105"/>
  <c r="I18" i="104"/>
  <c r="D18" i="104"/>
  <c r="M18" i="103"/>
  <c r="I18" i="103"/>
  <c r="J17" i="102"/>
  <c r="H17" i="102"/>
  <c r="F17" i="102"/>
  <c r="J24" i="99"/>
  <c r="H24" i="99"/>
  <c r="F24" i="99"/>
  <c r="C24" i="99"/>
  <c r="D24" i="99"/>
  <c r="J16" i="98"/>
  <c r="H16" i="98"/>
  <c r="R12" i="98" s="1"/>
  <c r="H18" i="94"/>
  <c r="F18" i="94"/>
  <c r="D18" i="94"/>
  <c r="L24" i="99" l="1"/>
  <c r="K18" i="104"/>
  <c r="C11" i="119"/>
  <c r="E11" i="119" s="1"/>
  <c r="B14" i="116"/>
  <c r="D14" i="116" s="1"/>
  <c r="D23" i="115"/>
  <c r="F23" i="115" s="1"/>
  <c r="C26" i="109"/>
  <c r="C19" i="108"/>
  <c r="E19" i="108"/>
  <c r="G19" i="108"/>
  <c r="D26" i="106"/>
  <c r="H25" i="105"/>
  <c r="C25" i="105"/>
  <c r="D25" i="105"/>
  <c r="K26" i="106" s="1"/>
  <c r="J20" i="101"/>
  <c r="F20" i="101"/>
  <c r="C9" i="96"/>
  <c r="D9" i="96"/>
  <c r="F9" i="96"/>
  <c r="G9" i="96"/>
  <c r="I19" i="108" l="1"/>
  <c r="C18" i="94"/>
  <c r="E18" i="94"/>
  <c r="B26" i="109" l="1"/>
  <c r="L26" i="109" s="1"/>
  <c r="D26" i="109"/>
  <c r="E26" i="109"/>
  <c r="M26" i="109" s="1"/>
  <c r="J26" i="109"/>
  <c r="C16" i="98"/>
  <c r="G16" i="98"/>
  <c r="I16" i="98"/>
  <c r="C8" i="97"/>
  <c r="D8" i="97"/>
  <c r="R11" i="98" l="1"/>
  <c r="C12" i="124"/>
  <c r="D12" i="124"/>
  <c r="E12" i="124"/>
  <c r="F12" i="124"/>
  <c r="G12" i="124"/>
  <c r="C8" i="123"/>
  <c r="E8" i="123" s="1"/>
  <c r="D8" i="123"/>
  <c r="F8" i="123" s="1"/>
  <c r="C13" i="120"/>
  <c r="G13" i="120" s="1"/>
  <c r="J12" i="124" l="1"/>
  <c r="I12" i="124"/>
  <c r="C12" i="117"/>
  <c r="D12" i="117"/>
  <c r="H12" i="117" s="1"/>
  <c r="E12" i="117"/>
  <c r="C13" i="128"/>
  <c r="D13" i="128"/>
  <c r="H13" i="128" s="1"/>
  <c r="E13" i="128"/>
  <c r="F13" i="128"/>
  <c r="G13" i="128" l="1"/>
  <c r="G12" i="117"/>
  <c r="C12" i="114"/>
  <c r="E12" i="114"/>
  <c r="F12" i="114"/>
  <c r="H12" i="114" s="1"/>
  <c r="G12" i="114" l="1"/>
  <c r="C17" i="133"/>
  <c r="E17" i="133"/>
  <c r="F17" i="133"/>
  <c r="H17" i="133" s="1"/>
  <c r="G17" i="133"/>
  <c r="E25" i="105"/>
  <c r="G25" i="105"/>
  <c r="J26" i="106" l="1"/>
  <c r="C17" i="102"/>
  <c r="D17" i="102"/>
  <c r="L17" i="102" s="1"/>
  <c r="E17" i="102"/>
  <c r="G17" i="102"/>
  <c r="I17" i="102"/>
  <c r="C20" i="101"/>
  <c r="D20" i="101"/>
  <c r="L20" i="101" s="1"/>
  <c r="E20" i="101"/>
  <c r="G20" i="101"/>
  <c r="I20" i="101"/>
  <c r="E24" i="99"/>
  <c r="G24" i="99"/>
  <c r="I24" i="99"/>
  <c r="K20" i="101" l="1"/>
  <c r="K24" i="99"/>
  <c r="K17" i="102"/>
  <c r="D7" i="107"/>
  <c r="G7" i="107"/>
  <c r="H7" i="107"/>
  <c r="I7" i="107"/>
  <c r="D8" i="107"/>
  <c r="G8" i="107"/>
  <c r="H8" i="107"/>
  <c r="H12" i="107" l="1"/>
  <c r="G12" i="107"/>
  <c r="D12" i="107"/>
  <c r="H11" i="107"/>
  <c r="G11" i="107"/>
  <c r="D11" i="107"/>
  <c r="H10" i="107"/>
  <c r="G10" i="107"/>
  <c r="D10" i="107"/>
  <c r="H9" i="107"/>
  <c r="G9" i="107"/>
  <c r="D9" i="107"/>
  <c r="I9" i="107" l="1"/>
  <c r="I10" i="107"/>
</calcChain>
</file>

<file path=xl/comments1.xml><?xml version="1.0" encoding="utf-8"?>
<comments xmlns="http://schemas.openxmlformats.org/spreadsheetml/2006/main">
  <authors>
    <author>Sahar Mohammad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<sst xmlns="http://schemas.openxmlformats.org/spreadsheetml/2006/main" count="687" uniqueCount="205">
  <si>
    <t>المجموع</t>
  </si>
  <si>
    <t>ديالى</t>
  </si>
  <si>
    <t>بغداد</t>
  </si>
  <si>
    <t>بابل</t>
  </si>
  <si>
    <t>ذي قار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</si>
  <si>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</si>
  <si>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</si>
  <si>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</si>
  <si>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</si>
  <si>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</si>
  <si>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</si>
  <si>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</si>
  <si>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</si>
  <si>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</si>
  <si>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</si>
  <si>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</si>
  <si>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</si>
  <si>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المجــــــــــــــــــموع</t>
  </si>
  <si>
    <t>وزارة الموارد المائية</t>
  </si>
  <si>
    <t>وزارة الكهرباء</t>
  </si>
  <si>
    <t>وزارة الزراعة</t>
  </si>
  <si>
    <t>وزارة النقل</t>
  </si>
  <si>
    <t>وزارة التربية</t>
  </si>
  <si>
    <t>وزارة الداخلية</t>
  </si>
  <si>
    <t>وزارة الصحة</t>
  </si>
  <si>
    <t>امانة بغداد</t>
  </si>
  <si>
    <t>وزارة شؤون المحافظات</t>
  </si>
  <si>
    <t>دور سكن</t>
  </si>
  <si>
    <t>وزارة البلديات والاشغال</t>
  </si>
  <si>
    <t>وزارة الاعمار والاسكان</t>
  </si>
  <si>
    <t>المبلغ : مليون دينار</t>
  </si>
  <si>
    <t>أبنية صناعية</t>
  </si>
  <si>
    <t>أبنية صحية</t>
  </si>
  <si>
    <t>أبنية ثقافية</t>
  </si>
  <si>
    <t xml:space="preserve"> </t>
  </si>
  <si>
    <t xml:space="preserve">ابنية خدمية </t>
  </si>
  <si>
    <t>انشاءات زراعية</t>
  </si>
  <si>
    <t>نقل واتصالات</t>
  </si>
  <si>
    <t>الصناعة الاستخراجية</t>
  </si>
  <si>
    <t xml:space="preserve">وزارة النفط </t>
  </si>
  <si>
    <t xml:space="preserve">(10) تابع جدول </t>
  </si>
  <si>
    <t>تابع جدول  (11)</t>
  </si>
  <si>
    <t>جدول (1)</t>
  </si>
  <si>
    <t>المجموع العام</t>
  </si>
  <si>
    <t>السنوات</t>
  </si>
  <si>
    <t>الوزارة</t>
  </si>
  <si>
    <t>المبلغ : الف دينار</t>
  </si>
  <si>
    <t>المبلغ :الف دينار</t>
  </si>
  <si>
    <t>المبلغ:الف دينار</t>
  </si>
  <si>
    <t xml:space="preserve">جدول (4) </t>
  </si>
  <si>
    <t xml:space="preserve">(5) جدول </t>
  </si>
  <si>
    <t xml:space="preserve"> جدول  (6)</t>
  </si>
  <si>
    <t xml:space="preserve">(7) جدول </t>
  </si>
  <si>
    <t>جدول (8)</t>
  </si>
  <si>
    <t xml:space="preserve">(9) جدول </t>
  </si>
  <si>
    <t xml:space="preserve">(10) جدول </t>
  </si>
  <si>
    <t xml:space="preserve">(11) جدول </t>
  </si>
  <si>
    <t>وزارة التعليم العالي والبحث العلمي</t>
  </si>
  <si>
    <t xml:space="preserve">العدد             </t>
  </si>
  <si>
    <t xml:space="preserve">(12) جدول </t>
  </si>
  <si>
    <t>جدول  (13)</t>
  </si>
  <si>
    <t xml:space="preserve">المبلغ :الف دينار      </t>
  </si>
  <si>
    <t>جدول (2)</t>
  </si>
  <si>
    <t>الزراعة</t>
  </si>
  <si>
    <t>التحويلية</t>
  </si>
  <si>
    <t>النقل والمواصلات</t>
  </si>
  <si>
    <t>الخدمات</t>
  </si>
  <si>
    <t>المحافظــــــة</t>
  </si>
  <si>
    <t>المحافظــــة</t>
  </si>
  <si>
    <t>الانشاءات الزراعية</t>
  </si>
  <si>
    <t>النقل والاتصالات</t>
  </si>
  <si>
    <t>الخدمية</t>
  </si>
  <si>
    <t xml:space="preserve">(3) جدول </t>
  </si>
  <si>
    <t xml:space="preserve">(14) جدول </t>
  </si>
  <si>
    <t xml:space="preserve"> المبلغ                 </t>
  </si>
  <si>
    <t xml:space="preserve">المبلغ              </t>
  </si>
  <si>
    <t xml:space="preserve">                المبلغ</t>
  </si>
  <si>
    <t>نجف</t>
  </si>
  <si>
    <t>قادسية</t>
  </si>
  <si>
    <t>وزارة الثقافة</t>
  </si>
  <si>
    <t>الوقف السني</t>
  </si>
  <si>
    <t>الوقف الشيعي</t>
  </si>
  <si>
    <t xml:space="preserve">المجموع </t>
  </si>
  <si>
    <t xml:space="preserve">ميزانية </t>
  </si>
  <si>
    <t xml:space="preserve">        ميزانية    </t>
  </si>
  <si>
    <t xml:space="preserve">      ذاتي</t>
  </si>
  <si>
    <t xml:space="preserve">    حكم محلي</t>
  </si>
  <si>
    <t xml:space="preserve">               ميزانية                                            </t>
  </si>
  <si>
    <t xml:space="preserve">المبلغ : الف دينار       </t>
  </si>
  <si>
    <t xml:space="preserve">تابع جدول (14) </t>
  </si>
  <si>
    <t xml:space="preserve">تابع جدول (14)  </t>
  </si>
  <si>
    <t>تابع جول(14)</t>
  </si>
  <si>
    <t>تابع جدول (14)</t>
  </si>
  <si>
    <t>الانبار</t>
  </si>
  <si>
    <t>كربلاء</t>
  </si>
  <si>
    <t>صلاح الدين</t>
  </si>
  <si>
    <t>وزارة الصناعة والمعادن</t>
  </si>
  <si>
    <t>وزارة الشباب والرياضة</t>
  </si>
  <si>
    <t>وزارة الرياضة والشباب</t>
  </si>
  <si>
    <t>وزارة النفط</t>
  </si>
  <si>
    <t>وزارة  الاعمار والاسكان</t>
  </si>
  <si>
    <t xml:space="preserve">      دور سكن</t>
  </si>
  <si>
    <t xml:space="preserve">       المبلغ</t>
  </si>
  <si>
    <t xml:space="preserve">        الماء والكهرباء</t>
  </si>
  <si>
    <t xml:space="preserve">           الماء والكهرباء</t>
  </si>
  <si>
    <t xml:space="preserve">       المجموع</t>
  </si>
  <si>
    <t xml:space="preserve">   المبلغ                 </t>
  </si>
  <si>
    <t xml:space="preserve">     المبلغ</t>
  </si>
  <si>
    <t xml:space="preserve">            المجموع</t>
  </si>
  <si>
    <t xml:space="preserve">          المبلغ</t>
  </si>
  <si>
    <t xml:space="preserve">  العدد</t>
  </si>
  <si>
    <t xml:space="preserve">         المبلغ</t>
  </si>
  <si>
    <t xml:space="preserve">          ميزانية </t>
  </si>
  <si>
    <t xml:space="preserve">          ميزانية                                            </t>
  </si>
  <si>
    <t xml:space="preserve">          ميزانية</t>
  </si>
  <si>
    <t xml:space="preserve">           المجموع</t>
  </si>
  <si>
    <t xml:space="preserve">                 المجموع</t>
  </si>
  <si>
    <t xml:space="preserve"> العدد</t>
  </si>
  <si>
    <t xml:space="preserve">      المجموع</t>
  </si>
  <si>
    <t xml:space="preserve">حكم محلي </t>
  </si>
  <si>
    <t>نينوى</t>
  </si>
  <si>
    <t>عدد ومبلغ المقاولات المحالة  في القطاع العام حسب المحافظة لسنة 2018</t>
  </si>
  <si>
    <t>الوقف المسيحي</t>
  </si>
  <si>
    <t>هيئة الاعلام والاتصالات</t>
  </si>
  <si>
    <t>هية الاعلام والاتصالات</t>
  </si>
  <si>
    <t>التجارة</t>
  </si>
  <si>
    <t>وزارو الزراعة</t>
  </si>
  <si>
    <t xml:space="preserve">العدد </t>
  </si>
  <si>
    <t>وزارة االتعليم العالي والبحث العلمي</t>
  </si>
  <si>
    <t>وزارة المواردالمائية</t>
  </si>
  <si>
    <t xml:space="preserve">العدد            المبلغ     </t>
  </si>
  <si>
    <t xml:space="preserve">وزارة الاعمار والاسكان </t>
  </si>
  <si>
    <t>1.739.665</t>
  </si>
  <si>
    <t>1.041.408</t>
  </si>
  <si>
    <t>وزارة االكهرباء</t>
  </si>
  <si>
    <t>ذاتي</t>
  </si>
  <si>
    <t xml:space="preserve">عدد ومبلغ المقاولات المحالة في القطاع العام  حسب الوزارة لسنة 2018                                                                                                                                        </t>
  </si>
  <si>
    <t xml:space="preserve">عدد ومبلغ مقاولات الابنية السكنية المحالة في القطاع العام حسب المحافظة لسنة 2018 </t>
  </si>
  <si>
    <t xml:space="preserve">عدد ومبلغ مقاولات الابنية السكنية المحالة في القطاع العام حسب الوزارة لسنة 2018 </t>
  </si>
  <si>
    <t>عدد ومبلغ مقاولات الابنية  غيرالسكنية المحالة في القطاع العام حسب المحافظة لسنة 2018</t>
  </si>
  <si>
    <t xml:space="preserve">عدد ومبلغ مقاولات الابنية  غيرالسكنية المحالة في القطاع العام حسب الوزارة لسنة 2018 </t>
  </si>
  <si>
    <t xml:space="preserve">عدد ومبلغ مقاولات الانشاءات المحالة في القطاع العام حسب  المحافظة ونوع  النشاط الاقتصادي لسنة 2018 </t>
  </si>
  <si>
    <t xml:space="preserve">عدد ومبلغ مقاولات الانشاءات المحالة في القطاع العام حسب الوزارة ونوع النشاط الاقتصادي لسنة 2018 </t>
  </si>
  <si>
    <t>عدد ومبلغ المقاولات المحالة حسب المحافظة ونوع النشاط الاقتصادي لسنة 2018</t>
  </si>
  <si>
    <t xml:space="preserve">عدد ومبلغ المقاولات المحالة حسب الوزارة  ونوع  النشاط الاقتصادي لسنة  2018 </t>
  </si>
  <si>
    <t>عدد ومبلغ المقاولات المحالة حسب االوزارة والنشاط الاقتصادي لسنة 2018</t>
  </si>
  <si>
    <t xml:space="preserve">عدد ومبلغ المقاولات حسب المحافظة ونوع  الخطة والميزانية لسنة 2018                                                                                                                                          </t>
  </si>
  <si>
    <t xml:space="preserve">        عدد ومبلغ المقاولات المحالة حسب الوزارة  ونوع الخطة  والميزانية  لسنة2018                                                                                                                                         </t>
  </si>
  <si>
    <t xml:space="preserve">            ميزانية    </t>
  </si>
  <si>
    <t xml:space="preserve">عدد ومبلغ المقاولات المحالة حسب الوزارة ونوع الخطة والميزانية لمحافظة نينوى لسنة 2018  </t>
  </si>
  <si>
    <t xml:space="preserve">عدد ومبلغ المقاولات المحالة حسب الوزارة ونوع الخطة والميزانية لمحافظة كركوك لسنة 2018  </t>
  </si>
  <si>
    <t>2781073</t>
  </si>
  <si>
    <t xml:space="preserve">        المجموع</t>
  </si>
  <si>
    <t xml:space="preserve">     المجموع</t>
  </si>
  <si>
    <t xml:space="preserve">             ميزانية</t>
  </si>
  <si>
    <t xml:space="preserve">      المبلغ</t>
  </si>
  <si>
    <t xml:space="preserve">   المبلغ</t>
  </si>
  <si>
    <t>حكم محلي</t>
  </si>
  <si>
    <t xml:space="preserve">عدد ومبلغ المقاولات المحالة حسب الوزارة ونوع الخطة والميزانية لمحافظة واسط  لسنة  2018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</si>
  <si>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صلاح الدين  لسنة  2018                                                                                                                                          </t>
  </si>
  <si>
    <t xml:space="preserve">    المبلغ</t>
  </si>
  <si>
    <t xml:space="preserve">عدد ومبلغ المقاولات المحالة حسب الوزارة ونوع الخطة والميزانية لمحافظة القادسية لسنة 2018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</si>
  <si>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ميسان  لسنة 2018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</si>
  <si>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النجف لسنة 2018                                                                                                                                     </t>
  </si>
  <si>
    <t xml:space="preserve">                            المبلغ : الف دينار</t>
  </si>
  <si>
    <t xml:space="preserve">                         المبلغ : الف دينار</t>
  </si>
  <si>
    <t xml:space="preserve">عدد ومبلغ المقاولات المحالة حسب الوزارة ونوع الخطة والميزانية لمحافظة البصرة لسنة 2018                                                                                                                                   </t>
  </si>
  <si>
    <t>عدد ومبلغ المقاولات المحالة حسب المحافظة ونوع النشاط  الاقتصادي لسنة 2018</t>
  </si>
  <si>
    <t>تم حذف الاعمدة الصفرية لكل من (ذاتي- حكم محلة - عربي - اجنبي)</t>
  </si>
  <si>
    <t>وزارة الاعمار والاسكتن</t>
  </si>
  <si>
    <t xml:space="preserve">عدد ومبلغ المقاولات المحالة حسب الوزارة  ونوع الخطة والميزانية لمحافظة بابل لسنة 2018                                                                                                                                           </t>
  </si>
  <si>
    <t xml:space="preserve">         ميزانية          </t>
  </si>
  <si>
    <t xml:space="preserve">عدد ومبلغ المقاولات المحالة حسب الوزارة  ونوع الخطة والميزانية لمحافظة بغداد لسنة 2018                                                                                                                                     </t>
  </si>
  <si>
    <t xml:space="preserve">         المبلغ : الف دينار</t>
  </si>
  <si>
    <t xml:space="preserve">          المجموع</t>
  </si>
  <si>
    <t xml:space="preserve">    المبلغ  </t>
  </si>
  <si>
    <t xml:space="preserve">عدد ومبلغ المقاولات المحالة حسب الوزارة  ونوع الخطة والميزانية لمحافظة كربلاء لسنة 2018                                                                                                                                           </t>
  </si>
  <si>
    <t xml:space="preserve">        ميزانية </t>
  </si>
  <si>
    <t xml:space="preserve">   أبنية  صحية</t>
  </si>
  <si>
    <t xml:space="preserve">   أبنية صناعية</t>
  </si>
  <si>
    <t xml:space="preserve">       أبنية  ثقافية</t>
  </si>
  <si>
    <t xml:space="preserve">     أبنية خدمية</t>
  </si>
  <si>
    <t xml:space="preserve">    المجموع</t>
  </si>
  <si>
    <t>تم حذف الاعمدة الصفرية لكل من ( الابنية التجارية-  والزراعية )</t>
  </si>
  <si>
    <t xml:space="preserve">      خدمية</t>
  </si>
  <si>
    <t>الصناعات الاستخراجية</t>
  </si>
  <si>
    <t xml:space="preserve">        ميزانية</t>
  </si>
  <si>
    <t xml:space="preserve">       حكم محلي</t>
  </si>
  <si>
    <t xml:space="preserve">       ميزانية </t>
  </si>
  <si>
    <t xml:space="preserve">   حكم محلي</t>
  </si>
  <si>
    <t>هيئة الاعلام والاشغال</t>
  </si>
  <si>
    <t xml:space="preserve">       ميزانية</t>
  </si>
  <si>
    <t xml:space="preserve">     ميزانية </t>
  </si>
  <si>
    <t xml:space="preserve">       ذاتي</t>
  </si>
  <si>
    <t xml:space="preserve">      حكم محلي</t>
  </si>
  <si>
    <t xml:space="preserve">       المجموع              </t>
  </si>
  <si>
    <t xml:space="preserve">       الزراعة</t>
  </si>
  <si>
    <t xml:space="preserve">      الخدمات</t>
  </si>
  <si>
    <t xml:space="preserve">         حكم محلي</t>
  </si>
  <si>
    <t xml:space="preserve">             ذاتي         </t>
  </si>
  <si>
    <t>المؤشرات الرئيسية لمقاولات الابنية والانشاءات في القطاع العام للفترة   (2008 - 2018 )</t>
  </si>
  <si>
    <t xml:space="preserve">وزارة الصحة </t>
  </si>
  <si>
    <t xml:space="preserve">  المبلغ</t>
  </si>
  <si>
    <t xml:space="preserve">عدد ومبلغ المقاولات المحالة حسب الوزارة ونوع الخطة والميزانية لمحافظة ديالى  لسنة 2018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</si>
  <si>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الانبار لسنة 2018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</si>
</sst>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38">
    <font>
      <sz val="10"/>
      <name val="Arial"/>
      <charset val="178"/>
    </font>
    <font>
      <b/>
      <sz val="11"/>
      <name val="Arial"/>
      <family val="2"/>
      <charset val="178"/>
    </font>
    <font>
      <sz val="8"/>
      <name val="Arial"/>
      <family val="2"/>
    </font>
    <font>
      <sz val="10"/>
      <name val="Al-Mohanad"/>
      <charset val="178"/>
    </font>
    <font>
      <b/>
      <sz val="11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4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1"/>
      <name val="Al-Mohanadl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l-Mohanad"/>
    </font>
    <font>
      <sz val="10"/>
      <color theme="1"/>
      <name val="Al-Mohanad"/>
    </font>
    <font>
      <sz val="10"/>
      <name val="Arial"/>
      <family val="2"/>
    </font>
    <font>
      <b/>
      <sz val="14"/>
      <name val="Al-Mohanad"/>
      <charset val="178"/>
    </font>
    <font>
      <sz val="10"/>
      <name val="Arial"/>
      <family val="2"/>
    </font>
    <font>
      <b/>
      <sz val="14"/>
      <name val="Al-Mohanadl"/>
    </font>
    <font>
      <b/>
      <sz val="10"/>
      <name val="Al-Mohanadl"/>
    </font>
    <font>
      <b/>
      <sz val="14"/>
      <color rgb="FF000000"/>
      <name val="Calibri"/>
      <family val="2"/>
    </font>
    <font>
      <sz val="14"/>
      <name val="Arial"/>
      <family val="2"/>
    </font>
    <font>
      <b/>
      <sz val="11"/>
      <name val="Al-Mohanadl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/>
    <xf numFmtId="0" fontId="9" fillId="0" borderId="0" xfId="0" applyFont="1"/>
    <xf numFmtId="0" fontId="5" fillId="0" borderId="6" xfId="0" applyFont="1" applyFill="1" applyBorder="1" applyAlignment="1">
      <alignment vertical="center" wrapText="1"/>
    </xf>
    <xf numFmtId="3" fontId="0" fillId="0" borderId="0" xfId="0" applyNumberFormat="1"/>
    <xf numFmtId="3" fontId="5" fillId="3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Fill="1" applyBorder="1"/>
    <xf numFmtId="0" fontId="0" fillId="2" borderId="0" xfId="0" applyFill="1"/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19" fillId="0" borderId="0" xfId="0" applyFont="1"/>
    <xf numFmtId="0" fontId="14" fillId="0" borderId="0" xfId="0" applyFont="1" applyFill="1" applyAlignment="1">
      <alignment vertical="center" wrapText="1"/>
    </xf>
    <xf numFmtId="0" fontId="16" fillId="2" borderId="0" xfId="0" applyFont="1" applyFill="1"/>
    <xf numFmtId="0" fontId="16" fillId="2" borderId="0" xfId="0" applyFont="1" applyFill="1" applyAlignment="1">
      <alignment vertical="center" wrapText="1"/>
    </xf>
    <xf numFmtId="3" fontId="16" fillId="0" borderId="0" xfId="0" applyNumberFormat="1" applyFont="1"/>
    <xf numFmtId="1" fontId="16" fillId="0" borderId="0" xfId="0" applyNumberFormat="1" applyFont="1"/>
    <xf numFmtId="3" fontId="7" fillId="2" borderId="5" xfId="0" applyNumberFormat="1" applyFont="1" applyFill="1" applyBorder="1" applyAlignment="1">
      <alignment vertical="center" wrapText="1"/>
    </xf>
    <xf numFmtId="1" fontId="16" fillId="2" borderId="0" xfId="0" applyNumberFormat="1" applyFont="1" applyFill="1"/>
    <xf numFmtId="0" fontId="16" fillId="3" borderId="0" xfId="0" applyFont="1" applyFill="1"/>
    <xf numFmtId="1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1" fontId="7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/>
    <xf numFmtId="0" fontId="16" fillId="0" borderId="0" xfId="0" applyFont="1" applyAlignment="1"/>
    <xf numFmtId="0" fontId="18" fillId="0" borderId="0" xfId="0" applyFont="1"/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/>
    <xf numFmtId="3" fontId="7" fillId="3" borderId="1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/>
    <xf numFmtId="3" fontId="14" fillId="0" borderId="0" xfId="0" applyNumberFormat="1" applyFont="1" applyFill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14" fillId="3" borderId="4" xfId="0" applyFont="1" applyFill="1" applyBorder="1" applyAlignment="1">
      <alignment horizontal="right" vertical="center" wrapText="1"/>
    </xf>
    <xf numFmtId="3" fontId="14" fillId="3" borderId="5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 readingOrder="1"/>
    </xf>
    <xf numFmtId="3" fontId="14" fillId="3" borderId="8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3" fontId="23" fillId="2" borderId="5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6" fillId="0" borderId="0" xfId="0" applyFont="1" applyAlignment="1">
      <alignment horizontal="right" vertical="center" wrapText="1" indent="1"/>
    </xf>
    <xf numFmtId="0" fontId="14" fillId="0" borderId="1" xfId="0" applyFont="1" applyBorder="1" applyAlignment="1">
      <alignment horizontal="right" vertical="center" wrapText="1" indent="1"/>
    </xf>
    <xf numFmtId="0" fontId="14" fillId="3" borderId="1" xfId="0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0" fontId="16" fillId="0" borderId="0" xfId="0" applyFont="1" applyAlignment="1">
      <alignment horizontal="right" indent="1"/>
    </xf>
    <xf numFmtId="0" fontId="7" fillId="3" borderId="2" xfId="0" applyFont="1" applyFill="1" applyBorder="1" applyAlignment="1">
      <alignment horizontal="right" vertical="center" wrapText="1" indent="1"/>
    </xf>
    <xf numFmtId="0" fontId="22" fillId="0" borderId="0" xfId="0" applyFont="1" applyFill="1" applyAlignment="1">
      <alignment horizontal="right" vertical="center" wrapText="1" indent="1"/>
    </xf>
    <xf numFmtId="0" fontId="21" fillId="0" borderId="0" xfId="0" applyFont="1" applyAlignment="1">
      <alignment horizontal="right" indent="1"/>
    </xf>
    <xf numFmtId="0" fontId="14" fillId="0" borderId="0" xfId="0" applyFont="1" applyFill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2"/>
    </xf>
    <xf numFmtId="0" fontId="16" fillId="0" borderId="0" xfId="0" applyFont="1" applyFill="1" applyAlignment="1">
      <alignment horizontal="right" vertical="center" wrapText="1" indent="2"/>
    </xf>
    <xf numFmtId="0" fontId="16" fillId="0" borderId="0" xfId="0" applyFont="1" applyBorder="1" applyAlignment="1">
      <alignment horizontal="right" vertical="center" wrapText="1" indent="2"/>
    </xf>
    <xf numFmtId="0" fontId="15" fillId="0" borderId="0" xfId="0" applyFont="1" applyAlignment="1">
      <alignment horizontal="right" indent="1"/>
    </xf>
    <xf numFmtId="3" fontId="15" fillId="0" borderId="0" xfId="0" applyNumberFormat="1" applyFont="1" applyAlignment="1">
      <alignment horizontal="right" indent="1"/>
    </xf>
    <xf numFmtId="0" fontId="14" fillId="3" borderId="4" xfId="0" applyFont="1" applyFill="1" applyBorder="1" applyAlignment="1">
      <alignment horizontal="right" vertical="center" wrapText="1" indent="1"/>
    </xf>
    <xf numFmtId="0" fontId="7" fillId="2" borderId="5" xfId="0" applyFont="1" applyFill="1" applyBorder="1" applyAlignment="1">
      <alignment horizontal="right" vertical="center" wrapText="1" indent="1"/>
    </xf>
    <xf numFmtId="0" fontId="8" fillId="3" borderId="1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 wrapText="1"/>
    </xf>
    <xf numFmtId="1" fontId="7" fillId="3" borderId="5" xfId="0" applyNumberFormat="1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 indent="1"/>
    </xf>
    <xf numFmtId="0" fontId="17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right" vertical="center" wrapText="1" indent="1"/>
    </xf>
    <xf numFmtId="3" fontId="7" fillId="3" borderId="5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 indent="1"/>
    </xf>
    <xf numFmtId="3" fontId="7" fillId="2" borderId="5" xfId="0" applyNumberFormat="1" applyFont="1" applyFill="1" applyBorder="1" applyAlignment="1">
      <alignment horizontal="left" vertical="center" wrapText="1"/>
    </xf>
    <xf numFmtId="3" fontId="8" fillId="3" borderId="9" xfId="0" applyNumberFormat="1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right" vertical="center" wrapText="1" indent="1"/>
    </xf>
    <xf numFmtId="0" fontId="24" fillId="3" borderId="1" xfId="0" applyFont="1" applyFill="1" applyBorder="1" applyAlignment="1">
      <alignment horizontal="right" vertical="center" wrapText="1" indent="1"/>
    </xf>
    <xf numFmtId="0" fontId="24" fillId="0" borderId="1" xfId="0" applyFont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indent="1"/>
    </xf>
    <xf numFmtId="3" fontId="7" fillId="3" borderId="1" xfId="0" applyNumberFormat="1" applyFont="1" applyFill="1" applyBorder="1" applyAlignment="1"/>
    <xf numFmtId="3" fontId="7" fillId="2" borderId="1" xfId="0" applyNumberFormat="1" applyFont="1" applyFill="1" applyBorder="1" applyAlignment="1"/>
    <xf numFmtId="0" fontId="7" fillId="0" borderId="5" xfId="0" applyFont="1" applyBorder="1" applyAlignment="1">
      <alignment horizontal="right" vertical="center" wrapText="1" indent="1"/>
    </xf>
    <xf numFmtId="0" fontId="8" fillId="0" borderId="5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3" fontId="7" fillId="2" borderId="1" xfId="0" applyNumberFormat="1" applyFont="1" applyFill="1" applyBorder="1" applyAlignment="1">
      <alignment horizontal="right" vertical="center" wrapText="1" indent="1"/>
    </xf>
    <xf numFmtId="3" fontId="7" fillId="3" borderId="1" xfId="0" applyNumberFormat="1" applyFont="1" applyFill="1" applyBorder="1" applyAlignment="1">
      <alignment horizontal="right" vertical="center" wrapText="1" indent="1"/>
    </xf>
    <xf numFmtId="3" fontId="7" fillId="0" borderId="1" xfId="0" applyNumberFormat="1" applyFont="1" applyBorder="1" applyAlignment="1">
      <alignment horizontal="right" vertical="center" wrapText="1" indent="1"/>
    </xf>
    <xf numFmtId="3" fontId="7" fillId="0" borderId="1" xfId="0" applyNumberFormat="1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indent="1"/>
    </xf>
    <xf numFmtId="3" fontId="8" fillId="2" borderId="5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3" fontId="7" fillId="3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left" vertical="center" wrapText="1"/>
    </xf>
    <xf numFmtId="0" fontId="0" fillId="0" borderId="0" xfId="0" applyNumberFormat="1" applyBorder="1"/>
    <xf numFmtId="0" fontId="7" fillId="2" borderId="2" xfId="0" applyFont="1" applyFill="1" applyBorder="1" applyAlignment="1">
      <alignment horizontal="right" vertical="center" wrapText="1" indent="1"/>
    </xf>
    <xf numFmtId="3" fontId="7" fillId="3" borderId="5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8" fillId="3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 indent="1"/>
    </xf>
    <xf numFmtId="3" fontId="7" fillId="3" borderId="9" xfId="0" applyNumberFormat="1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 wrapText="1"/>
    </xf>
    <xf numFmtId="3" fontId="23" fillId="3" borderId="0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right" vertical="center" wrapText="1" indent="1"/>
    </xf>
    <xf numFmtId="3" fontId="14" fillId="3" borderId="8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horizontal="right" vertical="center" wrapText="1"/>
    </xf>
    <xf numFmtId="3" fontId="23" fillId="3" borderId="3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14" fillId="0" borderId="0" xfId="0" applyNumberFormat="1" applyFont="1" applyAlignment="1"/>
    <xf numFmtId="3" fontId="14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3" fontId="22" fillId="3" borderId="3" xfId="0" applyNumberFormat="1" applyFont="1" applyFill="1" applyBorder="1" applyAlignment="1">
      <alignment horizontal="center" vertical="center" wrapText="1"/>
    </xf>
    <xf numFmtId="3" fontId="23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3" fontId="7" fillId="2" borderId="3" xfId="0" applyNumberFormat="1" applyFont="1" applyFill="1" applyBorder="1" applyAlignment="1">
      <alignment horizontal="right" vertical="center" wrapText="1" indent="1"/>
    </xf>
    <xf numFmtId="3" fontId="7" fillId="2" borderId="3" xfId="0" applyNumberFormat="1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 indent="1"/>
    </xf>
    <xf numFmtId="0" fontId="7" fillId="2" borderId="5" xfId="0" applyFont="1" applyFill="1" applyBorder="1" applyAlignment="1">
      <alignment vertical="center" wrapText="1"/>
    </xf>
    <xf numFmtId="0" fontId="16" fillId="0" borderId="6" xfId="0" applyFont="1" applyBorder="1"/>
    <xf numFmtId="3" fontId="7" fillId="2" borderId="3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8" fillId="3" borderId="3" xfId="0" applyNumberFormat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 indent="1"/>
    </xf>
    <xf numFmtId="0" fontId="8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0" fontId="17" fillId="0" borderId="0" xfId="0" applyFont="1" applyBorder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right" vertical="center" wrapText="1"/>
    </xf>
    <xf numFmtId="3" fontId="23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3" fontId="23" fillId="2" borderId="0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left" vertical="center" wrapText="1"/>
    </xf>
    <xf numFmtId="3" fontId="14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 indent="1"/>
    </xf>
    <xf numFmtId="0" fontId="29" fillId="4" borderId="0" xfId="0" applyFont="1" applyFill="1"/>
    <xf numFmtId="0" fontId="8" fillId="2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 wrapText="1"/>
    </xf>
    <xf numFmtId="0" fontId="15" fillId="2" borderId="0" xfId="0" applyFont="1" applyFill="1"/>
    <xf numFmtId="0" fontId="14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0" fillId="3" borderId="0" xfId="0" applyFill="1"/>
    <xf numFmtId="3" fontId="0" fillId="2" borderId="0" xfId="0" applyNumberFormat="1" applyFill="1"/>
    <xf numFmtId="3" fontId="0" fillId="3" borderId="0" xfId="0" applyNumberFormat="1" applyFill="1"/>
    <xf numFmtId="0" fontId="16" fillId="2" borderId="0" xfId="0" applyFont="1" applyFill="1" applyAlignment="1"/>
    <xf numFmtId="0" fontId="8" fillId="2" borderId="1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17" fillId="2" borderId="0" xfId="0" applyFont="1" applyFill="1"/>
    <xf numFmtId="3" fontId="14" fillId="3" borderId="0" xfId="0" applyNumberFormat="1" applyFont="1" applyFill="1" applyAlignment="1"/>
    <xf numFmtId="0" fontId="8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7" fillId="3" borderId="0" xfId="0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1" fontId="7" fillId="3" borderId="5" xfId="0" applyNumberFormat="1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 readingOrder="1"/>
    </xf>
    <xf numFmtId="0" fontId="24" fillId="2" borderId="1" xfId="0" applyFont="1" applyFill="1" applyBorder="1" applyAlignment="1">
      <alignment horizontal="right" vertical="center" wrapText="1" indent="1"/>
    </xf>
    <xf numFmtId="0" fontId="21" fillId="2" borderId="0" xfId="0" applyFont="1" applyFill="1"/>
    <xf numFmtId="0" fontId="21" fillId="3" borderId="0" xfId="0" applyFont="1" applyFill="1"/>
    <xf numFmtId="0" fontId="23" fillId="3" borderId="0" xfId="0" applyFont="1" applyFill="1" applyBorder="1" applyAlignment="1">
      <alignment horizontal="left" vertical="center" wrapText="1"/>
    </xf>
    <xf numFmtId="3" fontId="23" fillId="3" borderId="0" xfId="0" applyNumberFormat="1" applyFont="1" applyFill="1" applyBorder="1" applyAlignment="1">
      <alignment horizontal="left" vertical="center" wrapText="1"/>
    </xf>
    <xf numFmtId="3" fontId="15" fillId="3" borderId="0" xfId="0" applyNumberFormat="1" applyFont="1" applyFill="1"/>
    <xf numFmtId="3" fontId="14" fillId="2" borderId="0" xfId="0" applyNumberFormat="1" applyFont="1" applyFill="1" applyBorder="1" applyAlignment="1">
      <alignment horizontal="right" vertical="center" wrapText="1" indent="1"/>
    </xf>
    <xf numFmtId="3" fontId="15" fillId="2" borderId="0" xfId="0" applyNumberFormat="1" applyFont="1" applyFill="1"/>
    <xf numFmtId="0" fontId="14" fillId="3" borderId="2" xfId="0" applyFont="1" applyFill="1" applyBorder="1"/>
    <xf numFmtId="3" fontId="14" fillId="3" borderId="2" xfId="0" applyNumberFormat="1" applyFont="1" applyFill="1" applyBorder="1" applyAlignment="1"/>
    <xf numFmtId="3" fontId="16" fillId="2" borderId="0" xfId="0" applyNumberFormat="1" applyFont="1" applyFill="1"/>
    <xf numFmtId="3" fontId="7" fillId="2" borderId="13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10" fillId="3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7" fillId="2" borderId="0" xfId="0" applyNumberFormat="1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164" fontId="14" fillId="3" borderId="0" xfId="1" applyNumberFormat="1" applyFont="1" applyFill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1" fontId="7" fillId="3" borderId="5" xfId="0" applyNumberFormat="1" applyFont="1" applyFill="1" applyBorder="1" applyAlignment="1">
      <alignment vertical="center" wrapText="1"/>
    </xf>
    <xf numFmtId="1" fontId="7" fillId="2" borderId="5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2" fillId="3" borderId="0" xfId="0" applyFont="1" applyFill="1" applyBorder="1" applyAlignment="1">
      <alignment horizontal="right" vertical="center" wrapText="1" indent="1"/>
    </xf>
    <xf numFmtId="3" fontId="8" fillId="2" borderId="9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 indent="1"/>
    </xf>
    <xf numFmtId="3" fontId="8" fillId="3" borderId="0" xfId="0" applyNumberFormat="1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 wrapText="1" indent="1"/>
    </xf>
    <xf numFmtId="3" fontId="14" fillId="3" borderId="0" xfId="0" applyNumberFormat="1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16" fillId="2" borderId="0" xfId="0" applyFont="1" applyFill="1" applyBorder="1"/>
    <xf numFmtId="0" fontId="7" fillId="2" borderId="1" xfId="0" applyFont="1" applyFill="1" applyBorder="1" applyAlignment="1">
      <alignment horizontal="right" indent="1"/>
    </xf>
    <xf numFmtId="3" fontId="7" fillId="2" borderId="5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right"/>
    </xf>
    <xf numFmtId="0" fontId="14" fillId="3" borderId="8" xfId="0" applyFont="1" applyFill="1" applyBorder="1" applyAlignment="1">
      <alignment horizontal="right" vertical="center" wrapText="1"/>
    </xf>
    <xf numFmtId="1" fontId="14" fillId="3" borderId="8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23" fillId="3" borderId="0" xfId="0" applyFont="1" applyFill="1" applyBorder="1" applyAlignment="1">
      <alignment vertical="center" wrapText="1"/>
    </xf>
    <xf numFmtId="0" fontId="25" fillId="0" borderId="0" xfId="0" applyFont="1" applyAlignment="1">
      <alignment horizontal="left"/>
    </xf>
    <xf numFmtId="3" fontId="7" fillId="2" borderId="9" xfId="0" applyNumberFormat="1" applyFont="1" applyFill="1" applyBorder="1" applyAlignment="1">
      <alignment horizontal="right" vertical="center" wrapText="1" indent="1"/>
    </xf>
    <xf numFmtId="3" fontId="7" fillId="2" borderId="9" xfId="0" applyNumberFormat="1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right" vertical="center" wrapText="1"/>
    </xf>
    <xf numFmtId="3" fontId="14" fillId="3" borderId="2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16" fillId="0" borderId="4" xfId="0" applyFont="1" applyBorder="1" applyAlignment="1">
      <alignment horizontal="right" indent="1"/>
    </xf>
    <xf numFmtId="0" fontId="16" fillId="0" borderId="4" xfId="0" applyFont="1" applyBorder="1"/>
    <xf numFmtId="0" fontId="7" fillId="3" borderId="5" xfId="0" applyFont="1" applyFill="1" applyBorder="1" applyAlignment="1">
      <alignment horizontal="right" vertical="center" wrapText="1" indent="1"/>
    </xf>
    <xf numFmtId="0" fontId="8" fillId="3" borderId="5" xfId="0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3" fontId="23" fillId="3" borderId="8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horizontal="left" vertical="center" wrapText="1"/>
    </xf>
    <xf numFmtId="1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 indent="1"/>
    </xf>
    <xf numFmtId="0" fontId="13" fillId="0" borderId="6" xfId="0" applyFont="1" applyFill="1" applyBorder="1" applyAlignment="1">
      <alignment horizontal="right" vertical="center" wrapText="1"/>
    </xf>
    <xf numFmtId="0" fontId="24" fillId="3" borderId="9" xfId="0" applyFont="1" applyFill="1" applyBorder="1" applyAlignment="1">
      <alignment horizontal="right" vertical="center" wrapText="1" indent="1"/>
    </xf>
    <xf numFmtId="0" fontId="24" fillId="2" borderId="2" xfId="0" applyFont="1" applyFill="1" applyBorder="1" applyAlignment="1">
      <alignment horizontal="right" vertical="center" wrapText="1" indent="1"/>
    </xf>
    <xf numFmtId="0" fontId="22" fillId="3" borderId="0" xfId="0" applyFont="1" applyFill="1" applyBorder="1" applyAlignment="1">
      <alignment vertical="center" wrapText="1"/>
    </xf>
    <xf numFmtId="3" fontId="22" fillId="3" borderId="0" xfId="0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right" vertical="center" wrapText="1"/>
    </xf>
    <xf numFmtId="3" fontId="14" fillId="3" borderId="3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3" fontId="8" fillId="3" borderId="9" xfId="0" applyNumberFormat="1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horizontal="left" vertical="center" wrapText="1"/>
    </xf>
    <xf numFmtId="3" fontId="8" fillId="3" borderId="9" xfId="0" applyNumberFormat="1" applyFont="1" applyFill="1" applyBorder="1" applyAlignment="1">
      <alignment horizontal="right" vertical="center" wrapText="1"/>
    </xf>
    <xf numFmtId="0" fontId="23" fillId="3" borderId="8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 indent="1"/>
    </xf>
    <xf numFmtId="0" fontId="8" fillId="2" borderId="2" xfId="0" applyFont="1" applyFill="1" applyBorder="1" applyAlignment="1">
      <alignment horizontal="right" vertical="center" wrapText="1" indent="1"/>
    </xf>
    <xf numFmtId="0" fontId="14" fillId="2" borderId="2" xfId="0" applyFont="1" applyFill="1" applyBorder="1" applyAlignment="1">
      <alignment horizontal="right" vertical="center" wrapText="1" indent="1"/>
    </xf>
    <xf numFmtId="3" fontId="14" fillId="2" borderId="2" xfId="0" applyNumberFormat="1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right" vertical="center" wrapText="1" indent="1"/>
    </xf>
    <xf numFmtId="0" fontId="28" fillId="3" borderId="1" xfId="0" applyFont="1" applyFill="1" applyBorder="1" applyAlignment="1">
      <alignment horizontal="left" vertical="center" wrapText="1"/>
    </xf>
    <xf numFmtId="3" fontId="28" fillId="3" borderId="1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vertical="center" wrapText="1"/>
    </xf>
    <xf numFmtId="3" fontId="7" fillId="3" borderId="16" xfId="0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0" fontId="9" fillId="0" borderId="6" xfId="0" applyFont="1" applyBorder="1"/>
    <xf numFmtId="0" fontId="9" fillId="0" borderId="6" xfId="0" applyFont="1" applyBorder="1" applyAlignment="1">
      <alignment horizontal="right"/>
    </xf>
    <xf numFmtId="49" fontId="9" fillId="0" borderId="6" xfId="0" applyNumberFormat="1" applyFont="1" applyBorder="1" applyAlignment="1">
      <alignment horizontal="right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9" fillId="0" borderId="0" xfId="0" applyFont="1" applyBorder="1"/>
    <xf numFmtId="0" fontId="6" fillId="0" borderId="0" xfId="0" applyFont="1" applyBorder="1"/>
    <xf numFmtId="0" fontId="30" fillId="0" borderId="0" xfId="0" applyFont="1" applyBorder="1"/>
    <xf numFmtId="0" fontId="9" fillId="2" borderId="17" xfId="0" applyFont="1" applyFill="1" applyBorder="1"/>
    <xf numFmtId="0" fontId="9" fillId="5" borderId="17" xfId="0" applyFont="1" applyFill="1" applyBorder="1"/>
    <xf numFmtId="0" fontId="9" fillId="2" borderId="0" xfId="0" applyFont="1" applyFill="1" applyBorder="1"/>
    <xf numFmtId="0" fontId="9" fillId="0" borderId="17" xfId="0" applyFont="1" applyBorder="1"/>
    <xf numFmtId="1" fontId="0" fillId="0" borderId="0" xfId="0" applyNumberForma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" fontId="17" fillId="0" borderId="0" xfId="0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1" fontId="17" fillId="2" borderId="0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4" fillId="3" borderId="8" xfId="0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0" fillId="2" borderId="6" xfId="0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2" borderId="18" xfId="0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3" fillId="0" borderId="6" xfId="0" applyFont="1" applyBorder="1" applyAlignment="1"/>
    <xf numFmtId="1" fontId="13" fillId="3" borderId="8" xfId="0" applyNumberFormat="1" applyFont="1" applyFill="1" applyBorder="1" applyAlignment="1">
      <alignment horizontal="right" vertical="center" wrapText="1" readingOrder="1"/>
    </xf>
    <xf numFmtId="1" fontId="13" fillId="3" borderId="8" xfId="0" applyNumberFormat="1" applyFont="1" applyFill="1" applyBorder="1" applyAlignment="1">
      <alignment horizontal="right" vertical="top" wrapText="1" readingOrder="1"/>
    </xf>
    <xf numFmtId="3" fontId="13" fillId="3" borderId="8" xfId="0" applyNumberFormat="1" applyFont="1" applyFill="1" applyBorder="1" applyAlignment="1">
      <alignment horizontal="right" vertical="center" wrapText="1" readingOrder="1"/>
    </xf>
    <xf numFmtId="1" fontId="13" fillId="2" borderId="5" xfId="0" applyNumberFormat="1" applyFont="1" applyFill="1" applyBorder="1" applyAlignment="1">
      <alignment horizontal="right" vertical="center" wrapText="1" indent="1"/>
    </xf>
    <xf numFmtId="1" fontId="13" fillId="2" borderId="5" xfId="0" applyNumberFormat="1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 wrapText="1" readingOrder="1"/>
    </xf>
    <xf numFmtId="3" fontId="13" fillId="0" borderId="5" xfId="0" applyNumberFormat="1" applyFont="1" applyBorder="1" applyAlignment="1">
      <alignment vertical="center" wrapText="1" readingOrder="1"/>
    </xf>
    <xf numFmtId="1" fontId="13" fillId="0" borderId="5" xfId="0" applyNumberFormat="1" applyFont="1" applyBorder="1" applyAlignment="1">
      <alignment horizontal="left" vertical="center" wrapText="1" indent="1"/>
    </xf>
    <xf numFmtId="1" fontId="13" fillId="3" borderId="5" xfId="0" applyNumberFormat="1" applyFont="1" applyFill="1" applyBorder="1" applyAlignment="1">
      <alignment horizontal="right" vertical="center" wrapText="1" indent="1"/>
    </xf>
    <xf numFmtId="3" fontId="13" fillId="3" borderId="5" xfId="0" applyNumberFormat="1" applyFont="1" applyFill="1" applyBorder="1" applyAlignment="1">
      <alignment vertical="center" wrapText="1" readingOrder="1"/>
    </xf>
    <xf numFmtId="1" fontId="13" fillId="3" borderId="5" xfId="0" applyNumberFormat="1" applyFont="1" applyFill="1" applyBorder="1" applyAlignment="1">
      <alignment vertical="center" wrapText="1"/>
    </xf>
    <xf numFmtId="1" fontId="13" fillId="0" borderId="5" xfId="0" applyNumberFormat="1" applyFont="1" applyBorder="1" applyAlignment="1">
      <alignment horizontal="right" vertical="center" wrapText="1" indent="1"/>
    </xf>
    <xf numFmtId="1" fontId="13" fillId="0" borderId="5" xfId="0" applyNumberFormat="1" applyFont="1" applyBorder="1" applyAlignment="1">
      <alignment vertical="center" wrapText="1"/>
    </xf>
    <xf numFmtId="3" fontId="13" fillId="3" borderId="5" xfId="0" applyNumberFormat="1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 wrapText="1"/>
    </xf>
    <xf numFmtId="1" fontId="13" fillId="2" borderId="2" xfId="0" applyNumberFormat="1" applyFont="1" applyFill="1" applyBorder="1" applyAlignment="1">
      <alignment horizontal="right" vertical="center" wrapText="1" indent="1"/>
    </xf>
    <xf numFmtId="3" fontId="13" fillId="2" borderId="2" xfId="0" applyNumberFormat="1" applyFont="1" applyFill="1" applyBorder="1" applyAlignment="1">
      <alignment vertical="center" wrapText="1" readingOrder="1"/>
    </xf>
    <xf numFmtId="1" fontId="13" fillId="2" borderId="2" xfId="0" applyNumberFormat="1" applyFont="1" applyFill="1" applyBorder="1" applyAlignment="1">
      <alignment vertical="center" wrapText="1"/>
    </xf>
    <xf numFmtId="0" fontId="36" fillId="0" borderId="0" xfId="0" applyFont="1"/>
    <xf numFmtId="0" fontId="25" fillId="0" borderId="0" xfId="0" applyFont="1"/>
    <xf numFmtId="3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 wrapText="1"/>
    </xf>
    <xf numFmtId="164" fontId="14" fillId="3" borderId="0" xfId="0" applyNumberFormat="1" applyFont="1" applyFill="1" applyBorder="1" applyAlignment="1">
      <alignment vertical="center" wrapText="1"/>
    </xf>
    <xf numFmtId="1" fontId="0" fillId="0" borderId="0" xfId="0" applyNumberFormat="1"/>
    <xf numFmtId="3" fontId="37" fillId="0" borderId="5" xfId="0" applyNumberFormat="1" applyFont="1" applyFill="1" applyBorder="1" applyAlignment="1">
      <alignment vertical="center" wrapText="1"/>
    </xf>
    <xf numFmtId="3" fontId="37" fillId="3" borderId="1" xfId="0" applyNumberFormat="1" applyFont="1" applyFill="1" applyBorder="1" applyAlignment="1">
      <alignment vertical="center" wrapText="1"/>
    </xf>
    <xf numFmtId="3" fontId="37" fillId="2" borderId="1" xfId="0" applyNumberFormat="1" applyFont="1" applyFill="1" applyBorder="1" applyAlignment="1">
      <alignment vertical="center" wrapText="1"/>
    </xf>
    <xf numFmtId="3" fontId="37" fillId="0" borderId="1" xfId="0" applyNumberFormat="1" applyFont="1" applyFill="1" applyBorder="1" applyAlignment="1">
      <alignment vertical="center" wrapText="1"/>
    </xf>
    <xf numFmtId="3" fontId="37" fillId="3" borderId="9" xfId="0" applyNumberFormat="1" applyFont="1" applyFill="1" applyBorder="1" applyAlignment="1">
      <alignment vertical="center" wrapText="1"/>
    </xf>
    <xf numFmtId="3" fontId="37" fillId="2" borderId="2" xfId="0" applyNumberFormat="1" applyFont="1" applyFill="1" applyBorder="1" applyAlignment="1">
      <alignment vertical="center" wrapText="1"/>
    </xf>
    <xf numFmtId="3" fontId="21" fillId="0" borderId="0" xfId="0" applyNumberFormat="1" applyFont="1"/>
    <xf numFmtId="0" fontId="7" fillId="3" borderId="14" xfId="0" applyFont="1" applyFill="1" applyBorder="1" applyAlignment="1">
      <alignment vertical="center" wrapText="1"/>
    </xf>
    <xf numFmtId="1" fontId="16" fillId="3" borderId="0" xfId="0" applyNumberFormat="1" applyFont="1" applyFill="1"/>
    <xf numFmtId="3" fontId="21" fillId="2" borderId="0" xfId="0" applyNumberFormat="1" applyFont="1" applyFill="1"/>
    <xf numFmtId="0" fontId="8" fillId="3" borderId="5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wrapText="1"/>
    </xf>
    <xf numFmtId="0" fontId="13" fillId="3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 indent="1"/>
    </xf>
    <xf numFmtId="0" fontId="7" fillId="3" borderId="8" xfId="0" applyFont="1" applyFill="1" applyBorder="1" applyAlignment="1">
      <alignment horizontal="right" vertical="center" wrapText="1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4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3" fillId="3" borderId="8" xfId="0" applyFont="1" applyFill="1" applyBorder="1" applyAlignment="1">
      <alignment horizontal="right" vertical="center" wrapText="1" indent="1"/>
    </xf>
    <xf numFmtId="0" fontId="20" fillId="0" borderId="0" xfId="0" applyFont="1" applyFill="1" applyAlignment="1">
      <alignment horizontal="center" vertical="center" wrapText="1"/>
    </xf>
    <xf numFmtId="0" fontId="22" fillId="3" borderId="4" xfId="0" applyFont="1" applyFill="1" applyBorder="1" applyAlignment="1">
      <alignment horizontal="right" vertical="center" wrapText="1" indent="1"/>
    </xf>
    <xf numFmtId="0" fontId="22" fillId="3" borderId="8" xfId="0" applyFont="1" applyFill="1" applyBorder="1" applyAlignment="1">
      <alignment horizontal="right" vertical="center" wrapText="1" indent="1"/>
    </xf>
    <xf numFmtId="0" fontId="22" fillId="3" borderId="7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right" vertical="center" wrapText="1"/>
    </xf>
    <xf numFmtId="0" fontId="31" fillId="3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 readingOrder="2"/>
    </xf>
    <xf numFmtId="3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3" fontId="14" fillId="3" borderId="4" xfId="0" applyNumberFormat="1" applyFont="1" applyFill="1" applyBorder="1" applyAlignment="1">
      <alignment horizontal="right" vertical="center" wrapText="1" indent="1"/>
    </xf>
    <xf numFmtId="3" fontId="14" fillId="3" borderId="12" xfId="0" applyNumberFormat="1" applyFont="1" applyFill="1" applyBorder="1" applyAlignment="1">
      <alignment horizontal="right" vertical="center" wrapText="1" indent="1"/>
    </xf>
    <xf numFmtId="3" fontId="15" fillId="0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top" wrapText="1"/>
    </xf>
    <xf numFmtId="3" fontId="14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3" fontId="14" fillId="3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IQ" sz="1000" b="1"/>
              <a:t>شكل</a:t>
            </a:r>
            <a:r>
              <a:rPr lang="ar-IQ" sz="1000" b="1" baseline="0"/>
              <a:t> 2 عدد مقاولات الابنية والانشاءات في القطاع العام على مستوى المحافظات لسنة 2018</a:t>
            </a:r>
            <a:endParaRPr lang="ar-IQ" sz="1000" b="1"/>
          </a:p>
        </c:rich>
      </c:tx>
      <c:layout>
        <c:manualLayout>
          <c:xMode val="edge"/>
          <c:yMode val="edge"/>
          <c:x val="0.24163925306053033"/>
          <c:y val="2.79413510234226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260711110226398E-2"/>
          <c:y val="0.19458500047375327"/>
          <c:w val="0.94611897569885861"/>
          <c:h val="0.59749106457020251"/>
        </c:manualLayout>
      </c:layout>
      <c:barChart>
        <c:barDir val="col"/>
        <c:grouping val="clustered"/>
        <c:varyColors val="0"/>
        <c:ser>
          <c:idx val="0"/>
          <c:order val="0"/>
          <c:tx>
            <c:v>عدد مقاولات الابنية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'جدول 1'!$D$37:$D$50</c:f>
              <c:strCache>
                <c:ptCount val="14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نجف</c:v>
                </c:pt>
                <c:pt idx="10">
                  <c:v>قادسية</c:v>
                </c:pt>
                <c:pt idx="11">
                  <c:v>ذي قار</c:v>
                </c:pt>
                <c:pt idx="12">
                  <c:v>ميسان</c:v>
                </c:pt>
                <c:pt idx="13">
                  <c:v>البصرة</c:v>
                </c:pt>
              </c:strCache>
            </c:strRef>
          </c:cat>
          <c:val>
            <c:numRef>
              <c:f>'جدول 1'!$F$37:$F$50</c:f>
              <c:numCache>
                <c:formatCode>General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7</c:v>
                </c:pt>
                <c:pt idx="3">
                  <c:v>9</c:v>
                </c:pt>
                <c:pt idx="4">
                  <c:v>29</c:v>
                </c:pt>
                <c:pt idx="5">
                  <c:v>17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</c:numCache>
            </c:numRef>
          </c:val>
        </c:ser>
        <c:ser>
          <c:idx val="2"/>
          <c:order val="1"/>
          <c:tx>
            <c:v>عدد مقاولات الانشاءات</c:v>
          </c:tx>
          <c:invertIfNegative val="0"/>
          <c:val>
            <c:numRef>
              <c:f>'جدول 1'!$G$37:$G$50</c:f>
              <c:numCache>
                <c:formatCode>General</c:formatCode>
                <c:ptCount val="14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66</c:v>
                </c:pt>
                <c:pt idx="4">
                  <c:v>15</c:v>
                </c:pt>
                <c:pt idx="5">
                  <c:v>17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21</c:v>
                </c:pt>
                <c:pt idx="11">
                  <c:v>0</c:v>
                </c:pt>
                <c:pt idx="12">
                  <c:v>6</c:v>
                </c:pt>
                <c:pt idx="1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889728"/>
        <c:axId val="256890112"/>
      </c:barChart>
      <c:dateAx>
        <c:axId val="25688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890112"/>
        <c:crosses val="autoZero"/>
        <c:auto val="0"/>
        <c:lblOffset val="100"/>
        <c:baseTimeUnit val="days"/>
      </c:dateAx>
      <c:valAx>
        <c:axId val="2568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88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511720137432799"/>
          <c:y val="0.17908330475838788"/>
          <c:w val="0.1898311311620271"/>
          <c:h val="0.18254197219877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6500255455212E-2"/>
          <c:y val="0.15078250575297483"/>
          <c:w val="0.70410806203609644"/>
          <c:h val="0.73681152213883494"/>
        </c:manualLayout>
      </c:layout>
      <c:lineChart>
        <c:grouping val="stacked"/>
        <c:varyColors val="0"/>
        <c:ser>
          <c:idx val="0"/>
          <c:order val="0"/>
          <c:tx>
            <c:v>عدد مقاولات الابنية</c:v>
          </c:tx>
          <c:cat>
            <c:numRef>
              <c:f>'جدول 1'!$B$7:$B$17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'جدول 1'!$C$7:$C$17</c:f>
              <c:numCache>
                <c:formatCode>#,##0</c:formatCode>
                <c:ptCount val="11"/>
                <c:pt idx="0">
                  <c:v>1937</c:v>
                </c:pt>
                <c:pt idx="1">
                  <c:v>1273</c:v>
                </c:pt>
                <c:pt idx="2">
                  <c:v>967</c:v>
                </c:pt>
                <c:pt idx="3">
                  <c:v>1380</c:v>
                </c:pt>
                <c:pt idx="4">
                  <c:v>1265</c:v>
                </c:pt>
                <c:pt idx="5">
                  <c:v>1919</c:v>
                </c:pt>
                <c:pt idx="6">
                  <c:v>1073</c:v>
                </c:pt>
                <c:pt idx="7">
                  <c:v>406</c:v>
                </c:pt>
                <c:pt idx="8">
                  <c:v>212</c:v>
                </c:pt>
                <c:pt idx="9">
                  <c:v>132</c:v>
                </c:pt>
                <c:pt idx="10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v>عدد مقاولات الانشاءات</c:v>
          </c:tx>
          <c:val>
            <c:numRef>
              <c:f>'جدول 1'!$F$7:$F$17</c:f>
              <c:numCache>
                <c:formatCode>#,##0</c:formatCode>
                <c:ptCount val="11"/>
                <c:pt idx="0">
                  <c:v>2659</c:v>
                </c:pt>
                <c:pt idx="1">
                  <c:v>1513</c:v>
                </c:pt>
                <c:pt idx="2">
                  <c:v>1255</c:v>
                </c:pt>
                <c:pt idx="3">
                  <c:v>1644</c:v>
                </c:pt>
                <c:pt idx="4">
                  <c:v>1570</c:v>
                </c:pt>
                <c:pt idx="5">
                  <c:v>1959</c:v>
                </c:pt>
                <c:pt idx="6">
                  <c:v>1073</c:v>
                </c:pt>
                <c:pt idx="7">
                  <c:v>523</c:v>
                </c:pt>
                <c:pt idx="8">
                  <c:v>299</c:v>
                </c:pt>
                <c:pt idx="9">
                  <c:v>191</c:v>
                </c:pt>
                <c:pt idx="10">
                  <c:v>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46272"/>
        <c:axId val="258146656"/>
      </c:lineChart>
      <c:catAx>
        <c:axId val="2581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8146656"/>
        <c:crosses val="autoZero"/>
        <c:auto val="1"/>
        <c:lblAlgn val="ctr"/>
        <c:lblOffset val="100"/>
        <c:noMultiLvlLbl val="0"/>
      </c:catAx>
      <c:valAx>
        <c:axId val="25814665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814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68911649615851"/>
          <c:y val="0.41889127936731047"/>
          <c:w val="0.27099088207400474"/>
          <c:h val="0.112865399245460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82434</xdr:colOff>
      <xdr:row>44</xdr:row>
      <xdr:rowOff>0</xdr:rowOff>
    </xdr:from>
    <xdr:ext cx="184730" cy="264560"/>
    <xdr:sp macro="" textlink="">
      <xdr:nvSpPr>
        <xdr:cNvPr id="3" name="TextBox 2"/>
        <xdr:cNvSpPr txBox="1"/>
      </xdr:nvSpPr>
      <xdr:spPr>
        <a:xfrm>
          <a:off x="10018047625" y="8783053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1</xdr:col>
      <xdr:colOff>40105</xdr:colOff>
      <xdr:row>35</xdr:row>
      <xdr:rowOff>140368</xdr:rowOff>
    </xdr:from>
    <xdr:to>
      <xdr:col>8</xdr:col>
      <xdr:colOff>1132973</xdr:colOff>
      <xdr:row>50</xdr:row>
      <xdr:rowOff>120313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120316</xdr:colOff>
      <xdr:row>17</xdr:row>
      <xdr:rowOff>250658</xdr:rowOff>
    </xdr:from>
    <xdr:to>
      <xdr:col>8</xdr:col>
      <xdr:colOff>1102895</xdr:colOff>
      <xdr:row>34</xdr:row>
      <xdr:rowOff>90236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611605</xdr:colOff>
      <xdr:row>17</xdr:row>
      <xdr:rowOff>290764</xdr:rowOff>
    </xdr:from>
    <xdr:ext cx="4932947" cy="280736"/>
    <xdr:sp macro="" textlink="">
      <xdr:nvSpPr>
        <xdr:cNvPr id="2" name="TextBox 1"/>
        <xdr:cNvSpPr txBox="1"/>
      </xdr:nvSpPr>
      <xdr:spPr>
        <a:xfrm>
          <a:off x="10015577606" y="3830053"/>
          <a:ext cx="4932947" cy="280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ar-IQ" sz="1000"/>
            <a:t>       </a:t>
          </a:r>
          <a:r>
            <a:rPr lang="ar-IQ" sz="1000" b="1"/>
            <a:t>شكل 1 المؤشرات الرئيسة</a:t>
          </a:r>
          <a:r>
            <a:rPr lang="ar-IQ" sz="1000" b="1" baseline="0"/>
            <a:t> لعدد مقاولات الابنية والانشاءات في القطاع العام للفترة من (2008- 2018</a:t>
          </a:r>
          <a:r>
            <a:rPr lang="ar-IQ" sz="1000" baseline="0"/>
            <a:t>)</a:t>
          </a:r>
          <a:endParaRPr lang="en-GB" sz="10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24490</xdr:colOff>
      <xdr:row>26</xdr:row>
      <xdr:rowOff>31295</xdr:rowOff>
    </xdr:from>
    <xdr:to>
      <xdr:col>4</xdr:col>
      <xdr:colOff>853165</xdr:colOff>
      <xdr:row>26</xdr:row>
      <xdr:rowOff>335541</xdr:rowOff>
    </xdr:to>
    <xdr:sp macro="" textlink="">
      <xdr:nvSpPr>
        <xdr:cNvPr id="3" name="TextBox 2"/>
        <xdr:cNvSpPr txBox="1"/>
      </xdr:nvSpPr>
      <xdr:spPr>
        <a:xfrm>
          <a:off x="9929760300" y="6200897"/>
          <a:ext cx="3491346" cy="304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(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للابنية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التحويلية ،والبنوك والتامين)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19</xdr:row>
      <xdr:rowOff>84666</xdr:rowOff>
    </xdr:from>
    <xdr:to>
      <xdr:col>5</xdr:col>
      <xdr:colOff>171450</xdr:colOff>
      <xdr:row>20</xdr:row>
      <xdr:rowOff>114300</xdr:rowOff>
    </xdr:to>
    <xdr:sp macro="" textlink="">
      <xdr:nvSpPr>
        <xdr:cNvPr id="2" name="TextBox 1"/>
        <xdr:cNvSpPr txBox="1"/>
      </xdr:nvSpPr>
      <xdr:spPr>
        <a:xfrm>
          <a:off x="9985838550" y="4504266"/>
          <a:ext cx="3419474" cy="305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>
              <a:effectLst/>
            </a:rPr>
            <a:t>- تم حذف الاعمدة</a:t>
          </a:r>
          <a:r>
            <a:rPr lang="ar-IQ" baseline="0">
              <a:effectLst/>
            </a:rPr>
            <a:t> الصفرية  لكل من (العربي - الأجنبي)</a:t>
          </a:r>
          <a:endParaRPr lang="en-US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60512</xdr:colOff>
      <xdr:row>26</xdr:row>
      <xdr:rowOff>158750</xdr:rowOff>
    </xdr:from>
    <xdr:to>
      <xdr:col>2</xdr:col>
      <xdr:colOff>910167</xdr:colOff>
      <xdr:row>27</xdr:row>
      <xdr:rowOff>180975</xdr:rowOff>
    </xdr:to>
    <xdr:sp macro="" textlink="">
      <xdr:nvSpPr>
        <xdr:cNvPr id="2" name="TextBox 1"/>
        <xdr:cNvSpPr txBox="1"/>
      </xdr:nvSpPr>
      <xdr:spPr>
        <a:xfrm>
          <a:off x="10053732750" y="6074833"/>
          <a:ext cx="3368488" cy="32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00" b="1">
              <a:cs typeface="+mn-cs"/>
            </a:rPr>
            <a:t>-تم حذف الاعمدةالصفرية لكل من (العربي - الإجنبي)</a:t>
          </a:r>
          <a:endParaRPr lang="en-US" sz="1000" b="1"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17</xdr:row>
      <xdr:rowOff>31750</xdr:rowOff>
    </xdr:from>
    <xdr:to>
      <xdr:col>5</xdr:col>
      <xdr:colOff>409574</xdr:colOff>
      <xdr:row>19</xdr:row>
      <xdr:rowOff>19050</xdr:rowOff>
    </xdr:to>
    <xdr:sp macro="" textlink="">
      <xdr:nvSpPr>
        <xdr:cNvPr id="4" name="TextBox 3"/>
        <xdr:cNvSpPr txBox="1"/>
      </xdr:nvSpPr>
      <xdr:spPr>
        <a:xfrm>
          <a:off x="9984914626" y="3203575"/>
          <a:ext cx="3855508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ذاتي - - عربي - اجنبي - 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r>
            <a:rPr lang="ar-SA" sz="1100" baseline="0"/>
            <a:t>.</a:t>
          </a:r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12</xdr:row>
      <xdr:rowOff>67236</xdr:rowOff>
    </xdr:from>
    <xdr:to>
      <xdr:col>6</xdr:col>
      <xdr:colOff>55470</xdr:colOff>
      <xdr:row>13</xdr:row>
      <xdr:rowOff>22413</xdr:rowOff>
    </xdr:to>
    <xdr:sp macro="" textlink="">
      <xdr:nvSpPr>
        <xdr:cNvPr id="2" name="TextBox 1"/>
        <xdr:cNvSpPr txBox="1"/>
      </xdr:nvSpPr>
      <xdr:spPr>
        <a:xfrm>
          <a:off x="9910796677" y="3429001"/>
          <a:ext cx="5652248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(ذاتي- عربي - اجنبي - تنمية اقاليم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9</xdr:row>
      <xdr:rowOff>67236</xdr:rowOff>
    </xdr:from>
    <xdr:to>
      <xdr:col>6</xdr:col>
      <xdr:colOff>55470</xdr:colOff>
      <xdr:row>10</xdr:row>
      <xdr:rowOff>44825</xdr:rowOff>
    </xdr:to>
    <xdr:sp macro="" textlink="">
      <xdr:nvSpPr>
        <xdr:cNvPr id="2" name="TextBox 1"/>
        <xdr:cNvSpPr txBox="1"/>
      </xdr:nvSpPr>
      <xdr:spPr>
        <a:xfrm>
          <a:off x="9910729442" y="2823883"/>
          <a:ext cx="480060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ذاتي- عربي - اجنبي - حكم محلي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23</xdr:row>
      <xdr:rowOff>64294</xdr:rowOff>
    </xdr:from>
    <xdr:to>
      <xdr:col>5</xdr:col>
      <xdr:colOff>380999</xdr:colOff>
      <xdr:row>24</xdr:row>
      <xdr:rowOff>47625</xdr:rowOff>
    </xdr:to>
    <xdr:sp macro="" textlink="">
      <xdr:nvSpPr>
        <xdr:cNvPr id="2" name="TextBox 1"/>
        <xdr:cNvSpPr txBox="1"/>
      </xdr:nvSpPr>
      <xdr:spPr>
        <a:xfrm>
          <a:off x="9941456813" y="5112544"/>
          <a:ext cx="4529137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ذاتي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-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عربي - اجنبي 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حكم محلي)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30107</xdr:colOff>
      <xdr:row>14</xdr:row>
      <xdr:rowOff>68099</xdr:rowOff>
    </xdr:from>
    <xdr:to>
      <xdr:col>4</xdr:col>
      <xdr:colOff>591207</xdr:colOff>
      <xdr:row>15</xdr:row>
      <xdr:rowOff>65690</xdr:rowOff>
    </xdr:to>
    <xdr:sp macro="" textlink="">
      <xdr:nvSpPr>
        <xdr:cNvPr id="2" name="TextBox 1"/>
        <xdr:cNvSpPr txBox="1"/>
      </xdr:nvSpPr>
      <xdr:spPr>
        <a:xfrm>
          <a:off x="10043149051" y="3571547"/>
          <a:ext cx="4403945" cy="271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 الصفرية لكل من(  - ذاتي - حكم المحلي - عربي - اجنبي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30109</xdr:colOff>
      <xdr:row>13</xdr:row>
      <xdr:rowOff>68099</xdr:rowOff>
    </xdr:from>
    <xdr:to>
      <xdr:col>5</xdr:col>
      <xdr:colOff>0</xdr:colOff>
      <xdr:row>14</xdr:row>
      <xdr:rowOff>131379</xdr:rowOff>
    </xdr:to>
    <xdr:sp macro="" textlink="">
      <xdr:nvSpPr>
        <xdr:cNvPr id="2" name="TextBox 1"/>
        <xdr:cNvSpPr txBox="1"/>
      </xdr:nvSpPr>
      <xdr:spPr>
        <a:xfrm>
          <a:off x="10042754914" y="2958444"/>
          <a:ext cx="3582822" cy="336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(  ذاتي - عربي - اجنبي 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12</xdr:row>
      <xdr:rowOff>47625</xdr:rowOff>
    </xdr:from>
    <xdr:to>
      <xdr:col>3</xdr:col>
      <xdr:colOff>1095375</xdr:colOff>
      <xdr:row>13</xdr:row>
      <xdr:rowOff>228600</xdr:rowOff>
    </xdr:to>
    <xdr:sp macro="" textlink="">
      <xdr:nvSpPr>
        <xdr:cNvPr id="2" name="TextBox 1"/>
        <xdr:cNvSpPr txBox="1"/>
      </xdr:nvSpPr>
      <xdr:spPr>
        <a:xfrm>
          <a:off x="9986486250" y="2943225"/>
          <a:ext cx="390524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 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ذاتي - 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606240</xdr:colOff>
      <xdr:row>31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152933004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28575</xdr:rowOff>
    </xdr:from>
    <xdr:to>
      <xdr:col>3</xdr:col>
      <xdr:colOff>1076324</xdr:colOff>
      <xdr:row>11</xdr:row>
      <xdr:rowOff>257175</xdr:rowOff>
    </xdr:to>
    <xdr:sp macro="" textlink="">
      <xdr:nvSpPr>
        <xdr:cNvPr id="2" name="TextBox 1"/>
        <xdr:cNvSpPr txBox="1"/>
      </xdr:nvSpPr>
      <xdr:spPr>
        <a:xfrm>
          <a:off x="9983876401" y="2286000"/>
          <a:ext cx="37242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 (ذاتي - عربي - اجنبي -  حكم محلي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37599</xdr:colOff>
      <xdr:row>11</xdr:row>
      <xdr:rowOff>0</xdr:rowOff>
    </xdr:from>
    <xdr:to>
      <xdr:col>5</xdr:col>
      <xdr:colOff>96320</xdr:colOff>
      <xdr:row>12</xdr:row>
      <xdr:rowOff>12533</xdr:rowOff>
    </xdr:to>
    <xdr:sp macro="" textlink="">
      <xdr:nvSpPr>
        <xdr:cNvPr id="2" name="TextBox 1"/>
        <xdr:cNvSpPr txBox="1"/>
      </xdr:nvSpPr>
      <xdr:spPr>
        <a:xfrm>
          <a:off x="9993094888" y="4002640"/>
          <a:ext cx="4157682" cy="290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</a:t>
          </a:r>
          <a:r>
            <a:rPr lang="ar-IQ" sz="1100" b="1" baseline="0"/>
            <a:t>الاعمدة </a:t>
          </a:r>
          <a:r>
            <a:rPr lang="ar-SA" sz="1100" b="1" baseline="0"/>
            <a:t>الصفرية (  </a:t>
          </a:r>
          <a:r>
            <a:rPr lang="ar-IQ" sz="1100" b="1" baseline="0"/>
            <a:t> -ذاتي - عربي - اجنبي - حكم محلي</a:t>
          </a:r>
          <a:r>
            <a:rPr lang="ar-SA" sz="1100" b="1" baseline="0"/>
            <a:t>) </a:t>
          </a:r>
          <a:endParaRPr lang="en-US" sz="1100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266702</xdr:colOff>
      <xdr:row>13</xdr:row>
      <xdr:rowOff>1</xdr:rowOff>
    </xdr:from>
    <xdr:to>
      <xdr:col>5</xdr:col>
      <xdr:colOff>66675</xdr:colOff>
      <xdr:row>13</xdr:row>
      <xdr:rowOff>323851</xdr:rowOff>
    </xdr:to>
    <xdr:sp macro="" textlink="">
      <xdr:nvSpPr>
        <xdr:cNvPr id="2" name="TextBox 1"/>
        <xdr:cNvSpPr txBox="1"/>
      </xdr:nvSpPr>
      <xdr:spPr>
        <a:xfrm>
          <a:off x="9985571850" y="3600451"/>
          <a:ext cx="350519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- عربي - اجنبي 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8</xdr:row>
      <xdr:rowOff>0</xdr:rowOff>
    </xdr:from>
    <xdr:to>
      <xdr:col>5</xdr:col>
      <xdr:colOff>530165</xdr:colOff>
      <xdr:row>8</xdr:row>
      <xdr:rowOff>314504</xdr:rowOff>
    </xdr:to>
    <xdr:sp macro="" textlink="">
      <xdr:nvSpPr>
        <xdr:cNvPr id="2" name="TextBox 1"/>
        <xdr:cNvSpPr txBox="1"/>
      </xdr:nvSpPr>
      <xdr:spPr>
        <a:xfrm>
          <a:off x="10007800684" y="2219505"/>
          <a:ext cx="4671561" cy="314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ذاتي - عربي - اجنبي 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28575</xdr:rowOff>
    </xdr:from>
    <xdr:to>
      <xdr:col>7</xdr:col>
      <xdr:colOff>866882</xdr:colOff>
      <xdr:row>13</xdr:row>
      <xdr:rowOff>117725</xdr:rowOff>
    </xdr:to>
    <xdr:sp macro="" textlink="">
      <xdr:nvSpPr>
        <xdr:cNvPr id="2" name="TextBox 1"/>
        <xdr:cNvSpPr txBox="1"/>
      </xdr:nvSpPr>
      <xdr:spPr>
        <a:xfrm>
          <a:off x="9991403933" y="3603126"/>
          <a:ext cx="6347610" cy="367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- تم حذف الاعمدة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الصفرية (  عربي - اجنبي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9</xdr:row>
      <xdr:rowOff>161926</xdr:rowOff>
    </xdr:from>
    <xdr:to>
      <xdr:col>7</xdr:col>
      <xdr:colOff>38099</xdr:colOff>
      <xdr:row>10</xdr:row>
      <xdr:rowOff>76200</xdr:rowOff>
    </xdr:to>
    <xdr:sp macro="" textlink="">
      <xdr:nvSpPr>
        <xdr:cNvPr id="2" name="TextBox 1"/>
        <xdr:cNvSpPr txBox="1"/>
      </xdr:nvSpPr>
      <xdr:spPr>
        <a:xfrm>
          <a:off x="9983381101" y="2647951"/>
          <a:ext cx="5581650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الصفرية (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للعمارات السكنية-والمجمعات السكنية - اضافات - ترميمات)  ولباقي  المحافظات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66672</xdr:colOff>
      <xdr:row>8</xdr:row>
      <xdr:rowOff>9525</xdr:rowOff>
    </xdr:from>
    <xdr:to>
      <xdr:col>5</xdr:col>
      <xdr:colOff>1628775</xdr:colOff>
      <xdr:row>8</xdr:row>
      <xdr:rowOff>361950</xdr:rowOff>
    </xdr:to>
    <xdr:sp macro="" textlink="">
      <xdr:nvSpPr>
        <xdr:cNvPr id="7" name="TextBox 6"/>
        <xdr:cNvSpPr txBox="1"/>
      </xdr:nvSpPr>
      <xdr:spPr>
        <a:xfrm>
          <a:off x="9983085825" y="2657475"/>
          <a:ext cx="6048378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 الصفرية لكل من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(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للعمارات السكنية - والمجمعات السكنية- اضافات - ترميمات) ولباقي الوزارات.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16</xdr:row>
      <xdr:rowOff>152399</xdr:rowOff>
    </xdr:from>
    <xdr:to>
      <xdr:col>6</xdr:col>
      <xdr:colOff>533400</xdr:colOff>
      <xdr:row>17</xdr:row>
      <xdr:rowOff>95249</xdr:rowOff>
    </xdr:to>
    <xdr:sp macro="" textlink="">
      <xdr:nvSpPr>
        <xdr:cNvPr id="3" name="TextBox 2"/>
        <xdr:cNvSpPr txBox="1"/>
      </xdr:nvSpPr>
      <xdr:spPr>
        <a:xfrm>
          <a:off x="9984600300" y="5153024"/>
          <a:ext cx="36004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تم حذف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الاعمدة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الصفرية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لكل من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للابنية التجارية - والزراعية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)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61059</xdr:colOff>
      <xdr:row>24</xdr:row>
      <xdr:rowOff>85480</xdr:rowOff>
    </xdr:from>
    <xdr:to>
      <xdr:col>7</xdr:col>
      <xdr:colOff>339397</xdr:colOff>
      <xdr:row>25</xdr:row>
      <xdr:rowOff>158750</xdr:rowOff>
    </xdr:to>
    <xdr:sp macro="" textlink="">
      <xdr:nvSpPr>
        <xdr:cNvPr id="2" name="TextBox 2"/>
        <xdr:cNvSpPr txBox="1"/>
      </xdr:nvSpPr>
      <xdr:spPr>
        <a:xfrm>
          <a:off x="10042240345" y="5975652"/>
          <a:ext cx="2030062" cy="36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200" b="1" baseline="0"/>
            <a:t> </a:t>
          </a:r>
          <a:endParaRPr lang="en-US" sz="12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20</xdr:row>
      <xdr:rowOff>85726</xdr:rowOff>
    </xdr:from>
    <xdr:to>
      <xdr:col>6</xdr:col>
      <xdr:colOff>409574</xdr:colOff>
      <xdr:row>21</xdr:row>
      <xdr:rowOff>104775</xdr:rowOff>
    </xdr:to>
    <xdr:sp macro="" textlink="">
      <xdr:nvSpPr>
        <xdr:cNvPr id="2" name="TextBox 1"/>
        <xdr:cNvSpPr txBox="1"/>
      </xdr:nvSpPr>
      <xdr:spPr>
        <a:xfrm>
          <a:off x="9983066776" y="5334001"/>
          <a:ext cx="3028950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319892</xdr:colOff>
      <xdr:row>16</xdr:row>
      <xdr:rowOff>271195</xdr:rowOff>
    </xdr:from>
    <xdr:to>
      <xdr:col>3</xdr:col>
      <xdr:colOff>663539</xdr:colOff>
      <xdr:row>18</xdr:row>
      <xdr:rowOff>31037</xdr:rowOff>
    </xdr:to>
    <xdr:sp macro="" textlink="">
      <xdr:nvSpPr>
        <xdr:cNvPr id="2" name="TextBox 1"/>
        <xdr:cNvSpPr txBox="1"/>
      </xdr:nvSpPr>
      <xdr:spPr>
        <a:xfrm>
          <a:off x="9993747725" y="5397571"/>
          <a:ext cx="3029911" cy="316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>
              <a:effectLst/>
            </a:rPr>
            <a:t>- تم حذف الجداول الصفرية للوزارات المتبقية</a:t>
          </a:r>
          <a:endParaRPr lang="en-US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18</xdr:row>
      <xdr:rowOff>47623</xdr:rowOff>
    </xdr:from>
    <xdr:to>
      <xdr:col>7</xdr:col>
      <xdr:colOff>85725</xdr:colOff>
      <xdr:row>18</xdr:row>
      <xdr:rowOff>314324</xdr:rowOff>
    </xdr:to>
    <xdr:sp macro="" textlink="">
      <xdr:nvSpPr>
        <xdr:cNvPr id="2" name="TextBox 1"/>
        <xdr:cNvSpPr txBox="1"/>
      </xdr:nvSpPr>
      <xdr:spPr>
        <a:xfrm>
          <a:off x="9984190725" y="4914898"/>
          <a:ext cx="4076699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b="1">
              <a:effectLst/>
            </a:rPr>
            <a:t>      -</a:t>
          </a:r>
          <a:r>
            <a:rPr lang="ar-IQ" b="1" baseline="0">
              <a:effectLst/>
            </a:rPr>
            <a:t> تم حذف  الاعمدة الصفرية  لكل من (اللابنية التحويلية  - والبنوك والتامين</a:t>
          </a:r>
          <a:r>
            <a:rPr lang="ar-IQ" baseline="0">
              <a:effectLst/>
            </a:rPr>
            <a:t>) 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rightToLeft="1" view="pageBreakPreview" topLeftCell="A10" zoomScale="95" zoomScaleSheetLayoutView="95" workbookViewId="0">
      <selection activeCell="I18" sqref="I18"/>
    </sheetView>
  </sheetViews>
  <sheetFormatPr defaultRowHeight="13.2"/>
  <cols>
    <col min="1" max="1" width="3.33203125" customWidth="1"/>
    <col min="2" max="2" width="10.109375" customWidth="1"/>
    <col min="3" max="3" width="6.44140625" customWidth="1"/>
    <col min="4" max="4" width="13.88671875" customWidth="1"/>
    <col min="5" max="5" width="2.88671875" hidden="1" customWidth="1"/>
    <col min="6" max="6" width="13.5546875" customWidth="1"/>
    <col min="7" max="7" width="18.88671875" customWidth="1"/>
    <col min="8" max="8" width="12.44140625" customWidth="1"/>
    <col min="9" max="9" width="18.5546875" customWidth="1"/>
    <col min="10" max="10" width="6.5546875" customWidth="1"/>
  </cols>
  <sheetData>
    <row r="2" spans="2:19" ht="18" customHeight="1"/>
    <row r="3" spans="2:19" ht="15.75" customHeight="1">
      <c r="B3" s="477" t="s">
        <v>200</v>
      </c>
      <c r="C3" s="477"/>
      <c r="D3" s="477"/>
      <c r="E3" s="477"/>
      <c r="F3" s="477"/>
      <c r="G3" s="477"/>
      <c r="H3" s="477"/>
      <c r="I3" s="477"/>
    </row>
    <row r="4" spans="2:19" ht="14.4" thickBot="1">
      <c r="B4" s="9" t="s">
        <v>42</v>
      </c>
      <c r="C4" s="18"/>
      <c r="D4" s="18"/>
      <c r="E4" s="18"/>
      <c r="F4" s="18"/>
      <c r="G4" s="18"/>
      <c r="H4" s="18"/>
      <c r="I4" s="19" t="s">
        <v>30</v>
      </c>
    </row>
    <row r="5" spans="2:19" ht="15.75" customHeight="1" thickTop="1">
      <c r="B5" s="20"/>
      <c r="C5" s="478" t="s">
        <v>11</v>
      </c>
      <c r="D5" s="478"/>
      <c r="E5" s="195"/>
      <c r="F5" s="478" t="s">
        <v>12</v>
      </c>
      <c r="G5" s="478"/>
      <c r="H5" s="478" t="s">
        <v>43</v>
      </c>
      <c r="I5" s="478"/>
    </row>
    <row r="6" spans="2:19" ht="19.5" customHeight="1" thickBot="1">
      <c r="B6" s="15" t="s">
        <v>44</v>
      </c>
      <c r="C6" s="220" t="s">
        <v>9</v>
      </c>
      <c r="D6" s="221" t="s">
        <v>10</v>
      </c>
      <c r="E6" s="221"/>
      <c r="F6" s="221" t="s">
        <v>9</v>
      </c>
      <c r="G6" s="221" t="s">
        <v>10</v>
      </c>
      <c r="H6" s="221" t="s">
        <v>9</v>
      </c>
      <c r="I6" s="221" t="s">
        <v>10</v>
      </c>
    </row>
    <row r="7" spans="2:19" ht="16.5" customHeight="1">
      <c r="B7" s="276">
        <v>2008</v>
      </c>
      <c r="C7" s="277">
        <v>1937</v>
      </c>
      <c r="D7" s="277">
        <f>1776162306/1000</f>
        <v>1776162.3060000001</v>
      </c>
      <c r="E7" s="277"/>
      <c r="F7" s="277">
        <v>2659</v>
      </c>
      <c r="G7" s="277">
        <f>268289192/1000</f>
        <v>268289.19199999998</v>
      </c>
      <c r="H7" s="277">
        <f t="shared" ref="H7:H12" si="0">SUM(C7+F7)</f>
        <v>4596</v>
      </c>
      <c r="I7" s="277">
        <f t="shared" ref="I7:I10" si="1">SUM(D7+G7)</f>
        <v>2044451.4980000001</v>
      </c>
    </row>
    <row r="8" spans="2:19" ht="15.75" customHeight="1">
      <c r="B8" s="276">
        <v>2009</v>
      </c>
      <c r="C8" s="278">
        <v>1273</v>
      </c>
      <c r="D8" s="278">
        <f>2542303877/1000</f>
        <v>2542303.8769999999</v>
      </c>
      <c r="E8" s="278"/>
      <c r="F8" s="278">
        <v>1513</v>
      </c>
      <c r="G8" s="278">
        <f>5455748614/1000</f>
        <v>5455748.6140000001</v>
      </c>
      <c r="H8" s="278">
        <f t="shared" si="0"/>
        <v>2786</v>
      </c>
      <c r="I8" s="278">
        <v>7998053</v>
      </c>
      <c r="O8">
        <f>F17/F16*100-100</f>
        <v>-3.6649214659685896</v>
      </c>
    </row>
    <row r="9" spans="2:19" ht="18.75" customHeight="1">
      <c r="B9" s="276">
        <v>2010</v>
      </c>
      <c r="C9" s="277">
        <v>967</v>
      </c>
      <c r="D9" s="277">
        <f>853613994/1000</f>
        <v>853613.99399999995</v>
      </c>
      <c r="E9" s="277"/>
      <c r="F9" s="277">
        <v>1255</v>
      </c>
      <c r="G9" s="277">
        <f>4251366761/1000</f>
        <v>4251366.7609999999</v>
      </c>
      <c r="H9" s="277">
        <f t="shared" si="0"/>
        <v>2222</v>
      </c>
      <c r="I9" s="277">
        <f t="shared" si="1"/>
        <v>5104980.7549999999</v>
      </c>
      <c r="S9">
        <f>G17/G16*100-100</f>
        <v>-72.290993435485859</v>
      </c>
    </row>
    <row r="10" spans="2:19" ht="15" customHeight="1">
      <c r="B10" s="276">
        <v>2011</v>
      </c>
      <c r="C10" s="11">
        <v>1380</v>
      </c>
      <c r="D10" s="11">
        <f>1704764986/1000</f>
        <v>1704764.986</v>
      </c>
      <c r="E10" s="11"/>
      <c r="F10" s="11">
        <v>1644</v>
      </c>
      <c r="G10" s="11">
        <f>2434349175/1000</f>
        <v>2434349.1749999998</v>
      </c>
      <c r="H10" s="11">
        <f t="shared" si="0"/>
        <v>3024</v>
      </c>
      <c r="I10" s="11">
        <f t="shared" si="1"/>
        <v>4139114.1609999998</v>
      </c>
      <c r="O10">
        <f>G17/I17*100</f>
        <v>68.846373601568772</v>
      </c>
    </row>
    <row r="11" spans="2:19" ht="15.75" customHeight="1">
      <c r="B11" s="276">
        <v>2012</v>
      </c>
      <c r="C11" s="279">
        <v>1265</v>
      </c>
      <c r="D11" s="279">
        <f>2841064107/1000</f>
        <v>2841064.1069999998</v>
      </c>
      <c r="E11" s="279"/>
      <c r="F11" s="279">
        <v>1570</v>
      </c>
      <c r="G11" s="279">
        <f>4433164471/1000</f>
        <v>4433164.4709999999</v>
      </c>
      <c r="H11" s="279">
        <f t="shared" si="0"/>
        <v>2835</v>
      </c>
      <c r="I11" s="279">
        <v>7274228</v>
      </c>
    </row>
    <row r="12" spans="2:19" ht="18.75" customHeight="1">
      <c r="B12" s="276">
        <v>2013</v>
      </c>
      <c r="C12" s="11">
        <v>1919</v>
      </c>
      <c r="D12" s="11">
        <f>5303214383/1000</f>
        <v>5303214.3830000004</v>
      </c>
      <c r="E12" s="11"/>
      <c r="F12" s="11">
        <v>1959</v>
      </c>
      <c r="G12" s="11">
        <f>5580625176/1000</f>
        <v>5580625.176</v>
      </c>
      <c r="H12" s="11">
        <f t="shared" si="0"/>
        <v>3878</v>
      </c>
      <c r="I12" s="11">
        <v>10883839</v>
      </c>
      <c r="Q12">
        <f>D17/I17*100</f>
        <v>31.153802745369131</v>
      </c>
    </row>
    <row r="13" spans="2:19" ht="16.5" customHeight="1">
      <c r="B13" s="276">
        <v>2014</v>
      </c>
      <c r="C13" s="21">
        <v>1073</v>
      </c>
      <c r="D13" s="21">
        <v>2312900</v>
      </c>
      <c r="E13" s="21"/>
      <c r="F13" s="21">
        <v>1073</v>
      </c>
      <c r="G13" s="21">
        <v>2115355</v>
      </c>
      <c r="H13" s="21">
        <v>2146</v>
      </c>
      <c r="I13" s="21">
        <v>4428255</v>
      </c>
    </row>
    <row r="14" spans="2:19" ht="15.75" customHeight="1">
      <c r="B14" s="276">
        <v>2015</v>
      </c>
      <c r="C14" s="11">
        <v>406</v>
      </c>
      <c r="D14" s="11">
        <v>1189446</v>
      </c>
      <c r="E14" s="11"/>
      <c r="F14" s="11">
        <v>523</v>
      </c>
      <c r="G14" s="11">
        <v>2170672</v>
      </c>
      <c r="H14" s="11">
        <v>929</v>
      </c>
      <c r="I14" s="11">
        <v>3360119</v>
      </c>
      <c r="O14">
        <f>F17/H17*100</f>
        <v>66.909090909090907</v>
      </c>
      <c r="Q14">
        <f>H17/H16*100-100</f>
        <v>-14.860681114551085</v>
      </c>
    </row>
    <row r="15" spans="2:19" ht="16.5" customHeight="1">
      <c r="B15" s="276">
        <v>2016</v>
      </c>
      <c r="C15" s="21">
        <v>212</v>
      </c>
      <c r="D15" s="21">
        <v>2044788</v>
      </c>
      <c r="E15" s="21"/>
      <c r="F15" s="21">
        <v>299</v>
      </c>
      <c r="G15" s="21">
        <v>1346837</v>
      </c>
      <c r="H15" s="21">
        <v>511</v>
      </c>
      <c r="I15" s="21">
        <v>3391625</v>
      </c>
    </row>
    <row r="16" spans="2:19" ht="15.75" customHeight="1">
      <c r="B16" s="276">
        <v>2017</v>
      </c>
      <c r="C16" s="11">
        <v>132</v>
      </c>
      <c r="D16" s="11">
        <v>544047</v>
      </c>
      <c r="E16" s="11"/>
      <c r="F16" s="11">
        <v>191</v>
      </c>
      <c r="G16" s="11">
        <v>1408939</v>
      </c>
      <c r="H16" s="11">
        <v>323</v>
      </c>
      <c r="I16" s="11">
        <v>1952986</v>
      </c>
      <c r="Q16">
        <f>I17/I16*100-100</f>
        <v>-70.964256784226819</v>
      </c>
    </row>
    <row r="17" spans="2:17" ht="13.8">
      <c r="B17" s="276">
        <v>2018</v>
      </c>
      <c r="C17" s="21">
        <v>91</v>
      </c>
      <c r="D17" s="21">
        <v>176662</v>
      </c>
      <c r="F17" s="21">
        <v>184</v>
      </c>
      <c r="G17" s="21">
        <v>390403</v>
      </c>
      <c r="H17" s="21">
        <f>C17+F17</f>
        <v>275</v>
      </c>
      <c r="I17" s="21">
        <v>567064</v>
      </c>
    </row>
    <row r="18" spans="2:17" ht="24" customHeight="1">
      <c r="O18">
        <f>G17/G16*100-100</f>
        <v>-72.290993435485859</v>
      </c>
      <c r="Q18">
        <f>C17/C16*100-100</f>
        <v>-31.060606060606062</v>
      </c>
    </row>
    <row r="21" spans="2:17">
      <c r="P21">
        <f>D17/D16*100-100</f>
        <v>-67.528173117396108</v>
      </c>
    </row>
    <row r="35" spans="2:9">
      <c r="B35" s="7"/>
      <c r="C35" s="7"/>
      <c r="G35" t="s">
        <v>34</v>
      </c>
      <c r="I35" s="7"/>
    </row>
    <row r="36" spans="2:9">
      <c r="B36" s="7"/>
      <c r="C36" s="7"/>
      <c r="D36" s="7"/>
      <c r="E36" s="7"/>
      <c r="F36" s="7"/>
      <c r="G36" s="7"/>
      <c r="H36" s="7"/>
      <c r="I36" s="7"/>
    </row>
    <row r="37" spans="2:9">
      <c r="B37" s="7"/>
      <c r="C37" s="394"/>
      <c r="D37" s="395" t="s">
        <v>120</v>
      </c>
      <c r="E37" s="396"/>
      <c r="F37" s="395">
        <v>5</v>
      </c>
      <c r="G37" s="395">
        <v>10</v>
      </c>
      <c r="H37" s="397"/>
      <c r="I37" s="7"/>
    </row>
    <row r="38" spans="2:9">
      <c r="B38" s="7"/>
      <c r="C38" s="394"/>
      <c r="D38" s="398" t="s">
        <v>13</v>
      </c>
      <c r="E38" s="398"/>
      <c r="F38" s="398">
        <v>0</v>
      </c>
      <c r="G38" s="398">
        <v>13</v>
      </c>
      <c r="H38" s="392"/>
      <c r="I38" s="7"/>
    </row>
    <row r="39" spans="2:9">
      <c r="B39" s="7"/>
      <c r="C39" s="394"/>
      <c r="D39" s="398" t="s">
        <v>1</v>
      </c>
      <c r="E39" s="398"/>
      <c r="F39" s="398">
        <v>7</v>
      </c>
      <c r="G39" s="398">
        <v>6</v>
      </c>
      <c r="H39" s="392"/>
      <c r="I39" s="7"/>
    </row>
    <row r="40" spans="2:9">
      <c r="B40" s="7"/>
      <c r="C40" s="394"/>
      <c r="D40" s="398" t="s">
        <v>93</v>
      </c>
      <c r="E40" s="398"/>
      <c r="F40" s="398">
        <v>9</v>
      </c>
      <c r="G40" s="398">
        <v>66</v>
      </c>
      <c r="H40" s="392"/>
      <c r="I40" s="7"/>
    </row>
    <row r="41" spans="2:9">
      <c r="B41" s="7"/>
      <c r="C41" s="394"/>
      <c r="D41" s="398" t="s">
        <v>2</v>
      </c>
      <c r="E41" s="398"/>
      <c r="F41" s="398">
        <v>29</v>
      </c>
      <c r="G41" s="398">
        <v>15</v>
      </c>
      <c r="H41" s="392"/>
      <c r="I41" s="7"/>
    </row>
    <row r="42" spans="2:9">
      <c r="B42" s="7"/>
      <c r="C42" s="394"/>
      <c r="D42" s="398" t="s">
        <v>3</v>
      </c>
      <c r="E42" s="398"/>
      <c r="F42" s="398">
        <v>17</v>
      </c>
      <c r="G42" s="398">
        <v>17</v>
      </c>
      <c r="H42" s="392"/>
      <c r="I42" s="7"/>
    </row>
    <row r="43" spans="2:9">
      <c r="B43" s="7"/>
      <c r="C43" s="394"/>
      <c r="D43" s="398" t="s">
        <v>94</v>
      </c>
      <c r="E43" s="398"/>
      <c r="F43" s="398">
        <v>1</v>
      </c>
      <c r="G43" s="398">
        <v>4</v>
      </c>
      <c r="H43" s="392"/>
      <c r="I43" s="7"/>
    </row>
    <row r="44" spans="2:9">
      <c r="B44" s="7"/>
      <c r="C44" s="394"/>
      <c r="D44" s="398" t="s">
        <v>5</v>
      </c>
      <c r="E44" s="398"/>
      <c r="F44" s="398">
        <v>2</v>
      </c>
      <c r="G44" s="398">
        <v>4</v>
      </c>
      <c r="H44" s="392"/>
      <c r="I44" s="7"/>
    </row>
    <row r="45" spans="2:9">
      <c r="B45" s="7"/>
      <c r="C45" s="394"/>
      <c r="D45" s="398" t="s">
        <v>95</v>
      </c>
      <c r="E45" s="398"/>
      <c r="F45" s="398">
        <v>0</v>
      </c>
      <c r="G45" s="398">
        <v>2</v>
      </c>
      <c r="H45" s="392"/>
      <c r="I45" s="7"/>
    </row>
    <row r="46" spans="2:9">
      <c r="B46" s="7"/>
      <c r="C46" s="394"/>
      <c r="D46" s="398" t="s">
        <v>77</v>
      </c>
      <c r="E46" s="398"/>
      <c r="F46" s="398">
        <v>3</v>
      </c>
      <c r="G46" s="398">
        <v>5</v>
      </c>
      <c r="H46" s="392"/>
      <c r="I46" s="7"/>
    </row>
    <row r="47" spans="2:9">
      <c r="B47" s="7"/>
      <c r="C47" s="394"/>
      <c r="D47" s="398" t="s">
        <v>78</v>
      </c>
      <c r="E47" s="398"/>
      <c r="F47" s="398">
        <v>4</v>
      </c>
      <c r="G47" s="398">
        <v>21</v>
      </c>
      <c r="H47" s="392"/>
      <c r="I47" s="7"/>
    </row>
    <row r="48" spans="2:9">
      <c r="B48" s="7"/>
      <c r="C48" s="394"/>
      <c r="D48" s="398" t="s">
        <v>4</v>
      </c>
      <c r="E48" s="398"/>
      <c r="F48" s="398">
        <v>0</v>
      </c>
      <c r="G48" s="398">
        <v>0</v>
      </c>
      <c r="H48" s="392"/>
      <c r="I48" s="7"/>
    </row>
    <row r="49" spans="2:9">
      <c r="B49" s="7"/>
      <c r="C49" s="394"/>
      <c r="D49" s="398" t="s">
        <v>6</v>
      </c>
      <c r="E49" s="398"/>
      <c r="F49" s="398">
        <v>0</v>
      </c>
      <c r="G49" s="398">
        <v>6</v>
      </c>
      <c r="H49" s="392"/>
      <c r="I49" s="7"/>
    </row>
    <row r="50" spans="2:9">
      <c r="B50" s="7"/>
      <c r="C50" s="394"/>
      <c r="D50" s="398" t="s">
        <v>7</v>
      </c>
      <c r="E50" s="398"/>
      <c r="F50" s="398">
        <v>14</v>
      </c>
      <c r="G50" s="398">
        <v>15</v>
      </c>
      <c r="H50" s="392"/>
      <c r="I50" s="7"/>
    </row>
    <row r="51" spans="2:9" ht="15.6">
      <c r="D51" s="393"/>
      <c r="E51" s="393"/>
      <c r="F51" s="393"/>
      <c r="G51" s="393"/>
      <c r="H51" s="393"/>
      <c r="I51" s="7"/>
    </row>
    <row r="52" spans="2:9">
      <c r="F52" s="400"/>
    </row>
  </sheetData>
  <mergeCells count="4">
    <mergeCell ref="B3:I3"/>
    <mergeCell ref="C5:D5"/>
    <mergeCell ref="F5:G5"/>
    <mergeCell ref="H5:I5"/>
  </mergeCells>
  <printOptions horizontalCentered="1" verticalCentered="1"/>
  <pageMargins left="0.31496062992125984" right="0.15748031496062992" top="0.74803149606299213" bottom="0.98425196850393704" header="0.31496062992125984" footer="0.31496062992125984"/>
  <pageSetup paperSize="9" scale="95" orientation="portrait" r:id="rId1"/>
  <headerFooter>
    <oddFooter>&amp;C&amp;14 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rightToLeft="1" view="pageBreakPreview" zoomScale="86" zoomScaleSheetLayoutView="86" workbookViewId="0">
      <selection activeCell="E7" sqref="E7"/>
    </sheetView>
  </sheetViews>
  <sheetFormatPr defaultColWidth="9.109375" defaultRowHeight="21.9" customHeight="1"/>
  <cols>
    <col min="1" max="1" width="4.33203125" style="32" customWidth="1"/>
    <col min="2" max="2" width="3.109375" style="32" customWidth="1"/>
    <col min="3" max="3" width="3.88671875" style="32" customWidth="1"/>
    <col min="4" max="4" width="20.5546875" style="95" customWidth="1"/>
    <col min="5" max="5" width="10" style="29" customWidth="1"/>
    <col min="6" max="6" width="17.109375" style="29" customWidth="1"/>
    <col min="7" max="7" width="0.109375" style="29" hidden="1" customWidth="1"/>
    <col min="8" max="8" width="11.33203125" style="29" customWidth="1"/>
    <col min="9" max="9" width="18.6640625" style="29" customWidth="1"/>
    <col min="10" max="10" width="0.33203125" style="29" hidden="1" customWidth="1"/>
    <col min="11" max="11" width="0.6640625" style="29" hidden="1" customWidth="1"/>
    <col min="12" max="12" width="10" style="29" customWidth="1"/>
    <col min="13" max="13" width="20.6640625" style="29" customWidth="1"/>
    <col min="14" max="14" width="1.109375" style="29" hidden="1" customWidth="1"/>
    <col min="15" max="16384" width="9.109375" style="32"/>
  </cols>
  <sheetData>
    <row r="1" spans="1:21" ht="21.75" customHeight="1">
      <c r="D1" s="484" t="s">
        <v>167</v>
      </c>
      <c r="E1" s="484"/>
      <c r="F1" s="484"/>
      <c r="G1" s="484"/>
      <c r="H1" s="484"/>
      <c r="I1" s="484"/>
      <c r="J1" s="484"/>
      <c r="K1" s="484"/>
      <c r="L1" s="484"/>
      <c r="M1" s="484"/>
      <c r="N1" s="484"/>
    </row>
    <row r="2" spans="1:21" ht="21.75" customHeight="1" thickBot="1">
      <c r="D2" s="511" t="s">
        <v>55</v>
      </c>
      <c r="E2" s="511"/>
      <c r="F2" s="53"/>
      <c r="G2" s="53"/>
      <c r="H2" s="53"/>
      <c r="I2" s="53"/>
      <c r="J2" s="53"/>
      <c r="K2" s="53"/>
      <c r="L2" s="53"/>
      <c r="M2" s="509" t="s">
        <v>47</v>
      </c>
      <c r="N2" s="509"/>
    </row>
    <row r="3" spans="1:21" ht="21.9" customHeight="1" thickTop="1">
      <c r="D3" s="497" t="s">
        <v>67</v>
      </c>
      <c r="E3" s="481" t="s">
        <v>63</v>
      </c>
      <c r="F3" s="481"/>
      <c r="G3" s="26"/>
      <c r="H3" s="481" t="s">
        <v>185</v>
      </c>
      <c r="I3" s="481"/>
      <c r="J3" s="239" t="s">
        <v>64</v>
      </c>
      <c r="K3" s="26"/>
      <c r="L3" s="512" t="s">
        <v>103</v>
      </c>
      <c r="M3" s="512"/>
      <c r="N3" s="26"/>
    </row>
    <row r="4" spans="1:21" ht="21.9" customHeight="1" thickBot="1">
      <c r="D4" s="498"/>
      <c r="E4" s="68" t="s">
        <v>9</v>
      </c>
      <c r="F4" s="198" t="s">
        <v>10</v>
      </c>
      <c r="G4" s="68"/>
      <c r="H4" s="68" t="s">
        <v>9</v>
      </c>
      <c r="I4" s="198" t="s">
        <v>10</v>
      </c>
      <c r="J4" s="68"/>
      <c r="K4" s="68"/>
      <c r="L4" s="68" t="s">
        <v>9</v>
      </c>
      <c r="M4" s="198" t="s">
        <v>10</v>
      </c>
      <c r="N4" s="65"/>
    </row>
    <row r="5" spans="1:21" ht="21.9" customHeight="1">
      <c r="D5" s="223" t="s">
        <v>120</v>
      </c>
      <c r="E5" s="318">
        <v>0</v>
      </c>
      <c r="F5" s="175">
        <v>0</v>
      </c>
      <c r="G5" s="318"/>
      <c r="H5" s="318">
        <v>1</v>
      </c>
      <c r="I5" s="175">
        <v>96000</v>
      </c>
      <c r="J5" s="318"/>
      <c r="K5" s="318"/>
      <c r="L5" s="318">
        <v>4</v>
      </c>
      <c r="M5" s="175">
        <v>2133709</v>
      </c>
      <c r="N5" s="65"/>
    </row>
    <row r="6" spans="1:21" ht="16.5" customHeight="1">
      <c r="D6" s="133" t="s">
        <v>13</v>
      </c>
      <c r="E6" s="134">
        <v>0</v>
      </c>
      <c r="F6" s="135">
        <v>0</v>
      </c>
      <c r="G6" s="136"/>
      <c r="H6" s="134">
        <v>3</v>
      </c>
      <c r="I6" s="135">
        <v>1394680</v>
      </c>
      <c r="J6" s="136"/>
      <c r="K6" s="136"/>
      <c r="L6" s="134">
        <v>1</v>
      </c>
      <c r="M6" s="135">
        <v>210300</v>
      </c>
      <c r="N6" s="74"/>
    </row>
    <row r="7" spans="1:21" ht="16.5" customHeight="1">
      <c r="D7" s="328" t="s">
        <v>1</v>
      </c>
      <c r="E7" s="472">
        <v>0</v>
      </c>
      <c r="F7" s="473">
        <v>0</v>
      </c>
      <c r="G7" s="474"/>
      <c r="H7" s="472">
        <v>0</v>
      </c>
      <c r="I7" s="473">
        <v>0</v>
      </c>
      <c r="J7" s="474"/>
      <c r="K7" s="474"/>
      <c r="L7" s="472">
        <v>0</v>
      </c>
      <c r="M7" s="473">
        <v>0</v>
      </c>
      <c r="N7" s="74"/>
    </row>
    <row r="8" spans="1:21" s="35" customFormat="1" ht="16.5" customHeight="1">
      <c r="D8" s="118" t="s">
        <v>93</v>
      </c>
      <c r="E8" s="139">
        <v>0</v>
      </c>
      <c r="F8" s="111">
        <v>0</v>
      </c>
      <c r="G8" s="140"/>
      <c r="H8" s="139">
        <v>0</v>
      </c>
      <c r="I8" s="111">
        <v>0</v>
      </c>
      <c r="J8" s="140"/>
      <c r="K8" s="140"/>
      <c r="L8" s="139">
        <v>3</v>
      </c>
      <c r="M8" s="111">
        <v>1083980</v>
      </c>
      <c r="N8" s="82"/>
      <c r="U8" s="244"/>
    </row>
    <row r="9" spans="1:21" s="41" customFormat="1" ht="16.5" customHeight="1">
      <c r="A9" s="35"/>
      <c r="B9" s="35"/>
      <c r="C9" s="35"/>
      <c r="D9" s="116" t="s">
        <v>2</v>
      </c>
      <c r="E9" s="137">
        <v>0</v>
      </c>
      <c r="F9" s="31">
        <v>0</v>
      </c>
      <c r="G9" s="138"/>
      <c r="H9" s="137">
        <v>3</v>
      </c>
      <c r="I9" s="31">
        <v>2165500</v>
      </c>
      <c r="J9" s="138"/>
      <c r="K9" s="138"/>
      <c r="L9" s="137">
        <v>9</v>
      </c>
      <c r="M9" s="31">
        <v>133916025</v>
      </c>
      <c r="N9" s="75"/>
      <c r="O9" s="35"/>
      <c r="P9" s="35"/>
    </row>
    <row r="10" spans="1:21" s="35" customFormat="1" ht="16.5" customHeight="1">
      <c r="D10" s="118" t="s">
        <v>3</v>
      </c>
      <c r="E10" s="139">
        <v>0</v>
      </c>
      <c r="F10" s="111">
        <v>0</v>
      </c>
      <c r="G10" s="140"/>
      <c r="H10" s="139">
        <v>0</v>
      </c>
      <c r="I10" s="111">
        <v>0</v>
      </c>
      <c r="J10" s="140"/>
      <c r="K10" s="140"/>
      <c r="L10" s="139">
        <v>5</v>
      </c>
      <c r="M10" s="111">
        <v>9872307</v>
      </c>
      <c r="N10" s="82"/>
    </row>
    <row r="11" spans="1:21" ht="16.5" customHeight="1">
      <c r="A11" s="35"/>
      <c r="B11" s="35"/>
      <c r="C11" s="35"/>
      <c r="D11" s="116" t="s">
        <v>94</v>
      </c>
      <c r="E11" s="137">
        <v>0</v>
      </c>
      <c r="F11" s="31">
        <v>0</v>
      </c>
      <c r="G11" s="138"/>
      <c r="H11" s="137">
        <v>1</v>
      </c>
      <c r="I11" s="31">
        <v>594960</v>
      </c>
      <c r="J11" s="138"/>
      <c r="K11" s="138"/>
      <c r="L11" s="137">
        <v>2</v>
      </c>
      <c r="M11" s="31">
        <v>1431956</v>
      </c>
      <c r="N11" s="75"/>
      <c r="O11" s="35"/>
      <c r="P11" s="35"/>
    </row>
    <row r="12" spans="1:21" ht="16.5" customHeight="1">
      <c r="A12" s="35"/>
      <c r="B12" s="35"/>
      <c r="C12" s="35"/>
      <c r="D12" s="118" t="s">
        <v>5</v>
      </c>
      <c r="E12" s="139">
        <v>0</v>
      </c>
      <c r="F12" s="111">
        <v>0</v>
      </c>
      <c r="G12" s="140"/>
      <c r="H12" s="139">
        <v>1</v>
      </c>
      <c r="I12" s="111">
        <v>84500</v>
      </c>
      <c r="J12" s="140"/>
      <c r="K12" s="140"/>
      <c r="L12" s="139">
        <v>0</v>
      </c>
      <c r="M12" s="111">
        <v>0</v>
      </c>
      <c r="N12" s="82"/>
      <c r="O12" s="35"/>
      <c r="P12" s="35"/>
    </row>
    <row r="13" spans="1:21" s="41" customFormat="1" ht="16.5" customHeight="1">
      <c r="A13" s="35"/>
      <c r="B13" s="35"/>
      <c r="C13" s="35"/>
      <c r="D13" s="116" t="s">
        <v>95</v>
      </c>
      <c r="E13" s="137">
        <v>0</v>
      </c>
      <c r="F13" s="31">
        <v>0</v>
      </c>
      <c r="G13" s="138"/>
      <c r="H13" s="137">
        <v>1</v>
      </c>
      <c r="I13" s="31">
        <v>9895</v>
      </c>
      <c r="J13" s="138"/>
      <c r="K13" s="138"/>
      <c r="L13" s="137">
        <v>0</v>
      </c>
      <c r="M13" s="31">
        <v>0</v>
      </c>
      <c r="N13" s="75"/>
      <c r="O13" s="35"/>
      <c r="P13" s="35"/>
    </row>
    <row r="14" spans="1:21" s="35" customFormat="1" ht="16.5" customHeight="1">
      <c r="D14" s="118" t="s">
        <v>77</v>
      </c>
      <c r="E14" s="139">
        <v>0</v>
      </c>
      <c r="F14" s="111">
        <v>0</v>
      </c>
      <c r="G14" s="140"/>
      <c r="H14" s="139">
        <v>0</v>
      </c>
      <c r="I14" s="111">
        <v>0</v>
      </c>
      <c r="J14" s="140"/>
      <c r="K14" s="140"/>
      <c r="L14" s="139">
        <v>1</v>
      </c>
      <c r="M14" s="111">
        <v>30000000</v>
      </c>
      <c r="N14" s="82"/>
    </row>
    <row r="15" spans="1:21" s="41" customFormat="1" ht="16.5" customHeight="1">
      <c r="A15" s="35"/>
      <c r="B15" s="35"/>
      <c r="C15" s="35"/>
      <c r="D15" s="116" t="s">
        <v>78</v>
      </c>
      <c r="E15" s="137">
        <v>0</v>
      </c>
      <c r="F15" s="31">
        <v>0</v>
      </c>
      <c r="G15" s="138"/>
      <c r="H15" s="137">
        <v>0</v>
      </c>
      <c r="I15" s="31">
        <v>0</v>
      </c>
      <c r="J15" s="138"/>
      <c r="K15" s="138"/>
      <c r="L15" s="137">
        <v>1</v>
      </c>
      <c r="M15" s="31">
        <v>41380405</v>
      </c>
      <c r="N15" s="75"/>
      <c r="O15" s="35"/>
      <c r="P15" s="35"/>
    </row>
    <row r="16" spans="1:21" ht="16.5" customHeight="1">
      <c r="A16" s="35"/>
      <c r="D16" s="118" t="s">
        <v>6</v>
      </c>
      <c r="E16" s="139">
        <v>1</v>
      </c>
      <c r="F16" s="111">
        <v>1443524</v>
      </c>
      <c r="G16" s="140"/>
      <c r="H16" s="139">
        <v>0</v>
      </c>
      <c r="I16" s="111">
        <v>0</v>
      </c>
      <c r="J16" s="140"/>
      <c r="K16" s="140"/>
      <c r="L16" s="139">
        <v>1</v>
      </c>
      <c r="M16" s="111">
        <v>134896</v>
      </c>
      <c r="N16" s="75"/>
      <c r="O16" s="35"/>
      <c r="P16" s="35"/>
    </row>
    <row r="17" spans="4:16" ht="16.5" customHeight="1" thickBot="1">
      <c r="D17" s="176" t="s">
        <v>7</v>
      </c>
      <c r="E17" s="354">
        <v>0</v>
      </c>
      <c r="F17" s="355">
        <v>0</v>
      </c>
      <c r="G17" s="356"/>
      <c r="H17" s="354">
        <v>12</v>
      </c>
      <c r="I17" s="355">
        <v>15009897</v>
      </c>
      <c r="J17" s="356"/>
      <c r="K17" s="356"/>
      <c r="L17" s="354">
        <v>0</v>
      </c>
      <c r="M17" s="355">
        <v>0</v>
      </c>
      <c r="N17" s="74"/>
      <c r="O17" s="35"/>
      <c r="P17" s="35"/>
    </row>
    <row r="18" spans="4:16" ht="16.5" customHeight="1" thickBot="1">
      <c r="D18" s="167" t="s">
        <v>0</v>
      </c>
      <c r="E18" s="357">
        <v>1</v>
      </c>
      <c r="F18" s="237">
        <v>1443524</v>
      </c>
      <c r="G18" s="358"/>
      <c r="H18" s="357">
        <v>22</v>
      </c>
      <c r="I18" s="237">
        <f>SUM(I5:I17)</f>
        <v>19355432</v>
      </c>
      <c r="J18" s="358"/>
      <c r="K18" s="358"/>
      <c r="L18" s="357">
        <v>27</v>
      </c>
      <c r="M18" s="237">
        <f>SUM(M5:M17)</f>
        <v>220163578</v>
      </c>
      <c r="N18" s="75"/>
    </row>
    <row r="19" spans="4:16" ht="21.9" customHeight="1" thickTop="1">
      <c r="D19" s="96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4:16" ht="21.9" customHeight="1">
      <c r="D20" s="96"/>
      <c r="E20" s="23"/>
      <c r="F20" s="23"/>
      <c r="G20" s="23"/>
      <c r="H20" s="414"/>
      <c r="I20" s="23"/>
      <c r="J20" s="23"/>
      <c r="K20" s="23"/>
      <c r="L20" s="23"/>
      <c r="M20" s="23"/>
      <c r="N20" s="23"/>
    </row>
    <row r="21" spans="4:16" ht="21.9" customHeight="1">
      <c r="D21" s="96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32" spans="4:16" ht="21.9" customHeight="1"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</row>
    <row r="52" spans="4:14" ht="21.9" customHeight="1">
      <c r="D52" s="97"/>
      <c r="E52" s="54"/>
      <c r="F52" s="54"/>
      <c r="G52" s="54"/>
      <c r="H52" s="54"/>
      <c r="I52" s="54"/>
      <c r="J52" s="54"/>
      <c r="K52" s="54"/>
      <c r="L52" s="54"/>
      <c r="M52" s="54"/>
      <c r="N52" s="54"/>
    </row>
  </sheetData>
  <mergeCells count="8">
    <mergeCell ref="D1:N1"/>
    <mergeCell ref="M2:N2"/>
    <mergeCell ref="D32:N32"/>
    <mergeCell ref="D2:E2"/>
    <mergeCell ref="D3:D4"/>
    <mergeCell ref="E3:F3"/>
    <mergeCell ref="H3:I3"/>
    <mergeCell ref="L3:M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rightToLeft="1" view="pageBreakPreview" zoomScaleSheetLayoutView="100" workbookViewId="0">
      <selection activeCell="O11" sqref="O11"/>
    </sheetView>
  </sheetViews>
  <sheetFormatPr defaultRowHeight="21.9" customHeight="1"/>
  <cols>
    <col min="1" max="1" width="5.44140625" customWidth="1"/>
    <col min="2" max="2" width="17.33203125" style="1" customWidth="1"/>
    <col min="3" max="3" width="8.6640625" style="29" customWidth="1"/>
    <col min="4" max="4" width="16.33203125" style="29" customWidth="1"/>
    <col min="5" max="5" width="5.88671875" style="29" customWidth="1"/>
    <col min="6" max="6" width="13.109375" style="29" customWidth="1"/>
    <col min="7" max="7" width="0.109375" style="1" hidden="1" customWidth="1"/>
    <col min="8" max="8" width="8.109375" style="1" customWidth="1"/>
    <col min="9" max="9" width="13.109375" style="1" customWidth="1"/>
    <col min="10" max="10" width="7.5546875" style="1" customWidth="1"/>
    <col min="11" max="11" width="15" style="1" customWidth="1"/>
    <col min="12" max="12" width="11.109375" bestFit="1" customWidth="1"/>
    <col min="15" max="15" width="12.6640625" bestFit="1" customWidth="1"/>
    <col min="18" max="18" width="10.109375" bestFit="1" customWidth="1"/>
  </cols>
  <sheetData>
    <row r="1" spans="1:18" ht="21.9" customHeight="1">
      <c r="B1" s="515" t="s">
        <v>143</v>
      </c>
      <c r="C1" s="484"/>
      <c r="D1" s="484"/>
      <c r="E1" s="484"/>
      <c r="F1" s="484"/>
      <c r="G1" s="484"/>
      <c r="H1" s="484"/>
      <c r="I1" s="484"/>
      <c r="J1" s="484"/>
      <c r="K1" s="484"/>
    </row>
    <row r="2" spans="1:18" ht="21.9" customHeight="1" thickBot="1">
      <c r="B2" s="72" t="s">
        <v>40</v>
      </c>
      <c r="G2" s="24"/>
      <c r="H2" s="24"/>
      <c r="I2" s="24"/>
      <c r="J2" s="24"/>
      <c r="K2" s="25" t="s">
        <v>61</v>
      </c>
    </row>
    <row r="3" spans="1:18" ht="21.9" customHeight="1" thickTop="1">
      <c r="B3" s="480" t="s">
        <v>8</v>
      </c>
      <c r="C3" s="481" t="s">
        <v>65</v>
      </c>
      <c r="D3" s="481"/>
      <c r="E3" s="513" t="s">
        <v>125</v>
      </c>
      <c r="F3" s="513"/>
      <c r="G3" s="77"/>
      <c r="H3" s="513" t="s">
        <v>66</v>
      </c>
      <c r="I3" s="513"/>
      <c r="J3" s="508" t="s">
        <v>152</v>
      </c>
      <c r="K3" s="508"/>
    </row>
    <row r="4" spans="1:18" ht="21.9" customHeight="1" thickBot="1">
      <c r="B4" s="514"/>
      <c r="C4" s="183" t="s">
        <v>9</v>
      </c>
      <c r="D4" s="184" t="s">
        <v>10</v>
      </c>
      <c r="E4" s="184" t="s">
        <v>9</v>
      </c>
      <c r="F4" s="184" t="s">
        <v>10</v>
      </c>
      <c r="G4" s="183"/>
      <c r="H4" s="183" t="s">
        <v>9</v>
      </c>
      <c r="I4" s="184" t="s">
        <v>10</v>
      </c>
      <c r="J4" s="183" t="s">
        <v>9</v>
      </c>
      <c r="K4" s="183" t="s">
        <v>10</v>
      </c>
    </row>
    <row r="5" spans="1:18" ht="16.5" customHeight="1">
      <c r="B5" s="224" t="s">
        <v>120</v>
      </c>
      <c r="C5" s="318">
        <v>5</v>
      </c>
      <c r="D5" s="175">
        <v>21458279</v>
      </c>
      <c r="E5" s="175">
        <v>0</v>
      </c>
      <c r="F5" s="175">
        <v>0</v>
      </c>
      <c r="G5" s="318"/>
      <c r="H5" s="318">
        <v>5</v>
      </c>
      <c r="I5" s="175">
        <v>10193447</v>
      </c>
      <c r="J5" s="175">
        <f>جدول10!E5+جدول10!H5+جدول10!L5+'تابع جدول 10'!C5+'تابع جدول 10'!E5+'تابع جدول 10'!H5</f>
        <v>15</v>
      </c>
      <c r="K5" s="31">
        <f>جدول10!F5+جدول10!I5+جدول10!M5+'تابع جدول 10'!D5+'تابع جدول 10'!F5+'تابع جدول 10'!I5</f>
        <v>33881435</v>
      </c>
      <c r="L5" s="242"/>
      <c r="R5" s="10"/>
    </row>
    <row r="6" spans="1:18" ht="21.9" customHeight="1">
      <c r="B6" s="157" t="s">
        <v>13</v>
      </c>
      <c r="C6" s="134">
        <v>8</v>
      </c>
      <c r="D6" s="135">
        <v>1116408</v>
      </c>
      <c r="E6" s="135">
        <v>0</v>
      </c>
      <c r="F6" s="135">
        <v>0</v>
      </c>
      <c r="G6" s="134"/>
      <c r="H6" s="134">
        <v>1</v>
      </c>
      <c r="I6" s="135">
        <v>59685</v>
      </c>
      <c r="J6" s="135">
        <f>جدول10!E6+جدول10!H6+جدول10!L6+'تابع جدول 10'!C6+'تابع جدول 10'!E6+'تابع جدول 10'!H6</f>
        <v>13</v>
      </c>
      <c r="K6" s="135">
        <f>جدول10!F6+جدول10!I6+جدول10!M6+'تابع جدول 10'!D6+'تابع جدول 10'!F6+'تابع جدول 10'!I6</f>
        <v>2781073</v>
      </c>
      <c r="L6" s="242"/>
    </row>
    <row r="7" spans="1:18" s="17" customFormat="1" ht="21.9" customHeight="1">
      <c r="B7" s="156" t="s">
        <v>1</v>
      </c>
      <c r="C7" s="137">
        <v>2</v>
      </c>
      <c r="D7" s="31">
        <v>1261950</v>
      </c>
      <c r="E7" s="31">
        <v>0</v>
      </c>
      <c r="F7" s="31">
        <v>0</v>
      </c>
      <c r="G7" s="137"/>
      <c r="H7" s="137">
        <v>11</v>
      </c>
      <c r="I7" s="31">
        <v>12744607</v>
      </c>
      <c r="J7" s="31">
        <f>جدول10!E7+جدول10!H7+جدول10!L7+'تابع جدول 10'!C7+'تابع جدول 10'!E7+'تابع جدول 10'!H7</f>
        <v>13</v>
      </c>
      <c r="K7" s="31">
        <f>جدول10!F7+جدول10!I7+جدول10!M7+'تابع جدول 10'!D7+'تابع جدول 10'!F7+'تابع جدول 10'!I7</f>
        <v>14006557</v>
      </c>
      <c r="L7" s="242"/>
    </row>
    <row r="8" spans="1:18" s="241" customFormat="1" ht="16.5" customHeight="1">
      <c r="A8" s="17"/>
      <c r="B8" s="129" t="s">
        <v>93</v>
      </c>
      <c r="C8" s="139">
        <v>49</v>
      </c>
      <c r="D8" s="111">
        <v>30589768</v>
      </c>
      <c r="E8" s="111">
        <v>0</v>
      </c>
      <c r="F8" s="111">
        <v>0</v>
      </c>
      <c r="G8" s="139"/>
      <c r="H8" s="139">
        <v>23</v>
      </c>
      <c r="I8" s="111">
        <v>20244579</v>
      </c>
      <c r="J8" s="111">
        <f>جدول10!E8+جدول10!H8+جدول10!L8+'تابع جدول 10'!C8+'تابع جدول 10'!E8+'تابع جدول 10'!H8</f>
        <v>75</v>
      </c>
      <c r="K8" s="111">
        <f>جدول10!F8+جدول10!I8+جدول10!M8+'تابع جدول 10'!D8+'تابع جدول 10'!F8+'تابع جدول 10'!I8</f>
        <v>51918327</v>
      </c>
      <c r="L8" s="242"/>
    </row>
    <row r="9" spans="1:18" s="17" customFormat="1" ht="16.5" customHeight="1">
      <c r="B9" s="156" t="s">
        <v>2</v>
      </c>
      <c r="C9" s="137">
        <v>6</v>
      </c>
      <c r="D9" s="31">
        <v>9230272</v>
      </c>
      <c r="E9" s="31">
        <v>0</v>
      </c>
      <c r="F9" s="31">
        <v>0</v>
      </c>
      <c r="G9" s="137"/>
      <c r="H9" s="137">
        <v>26</v>
      </c>
      <c r="I9" s="31">
        <v>21149798</v>
      </c>
      <c r="J9" s="31">
        <f>جدول10!E9+جدول10!H9+جدول10!L9+'تابع جدول 10'!C9+'تابع جدول 10'!E9+'تابع جدول 10'!H9</f>
        <v>44</v>
      </c>
      <c r="K9" s="31">
        <f>جدول10!F9+جدول10!I9+جدول10!M9+'تابع جدول 10'!D9+'تابع جدول 10'!F9+'تابع جدول 10'!I9</f>
        <v>166461595</v>
      </c>
      <c r="L9" s="242"/>
      <c r="O9" s="242"/>
    </row>
    <row r="10" spans="1:18" ht="16.5" customHeight="1">
      <c r="A10" s="17"/>
      <c r="B10" s="129" t="s">
        <v>3</v>
      </c>
      <c r="C10" s="139">
        <v>14</v>
      </c>
      <c r="D10" s="111">
        <v>8966944</v>
      </c>
      <c r="E10" s="111">
        <v>1</v>
      </c>
      <c r="F10" s="111">
        <v>491642</v>
      </c>
      <c r="G10" s="139"/>
      <c r="H10" s="139">
        <v>14</v>
      </c>
      <c r="I10" s="111">
        <v>12909637</v>
      </c>
      <c r="J10" s="111">
        <f>جدول10!E10+جدول10!H10+جدول10!L10+'تابع جدول 10'!C10+'تابع جدول 10'!E10+'تابع جدول 10'!H10</f>
        <v>34</v>
      </c>
      <c r="K10" s="111">
        <f>جدول10!F10+جدول10!I10+جدول10!M10+'تابع جدول 10'!D10+'تابع جدول 10'!F10+'تابع جدول 10'!I10</f>
        <v>32240530</v>
      </c>
      <c r="L10" s="242"/>
    </row>
    <row r="11" spans="1:18" ht="16.5" customHeight="1">
      <c r="A11" s="17"/>
      <c r="B11" s="156" t="s">
        <v>94</v>
      </c>
      <c r="C11" s="137">
        <v>0</v>
      </c>
      <c r="D11" s="31">
        <v>0</v>
      </c>
      <c r="E11" s="31">
        <v>0</v>
      </c>
      <c r="F11" s="31">
        <v>0</v>
      </c>
      <c r="G11" s="137"/>
      <c r="H11" s="137">
        <v>2</v>
      </c>
      <c r="I11" s="31">
        <v>983803</v>
      </c>
      <c r="J11" s="31">
        <f>جدول10!E11+جدول10!H11+جدول10!L11+'تابع جدول 10'!C11+'تابع جدول 10'!E11+'تابع جدول 10'!H11</f>
        <v>5</v>
      </c>
      <c r="K11" s="31">
        <f>جدول10!F11+جدول10!I11+جدول10!M11+'تابع جدول 10'!D11+'تابع جدول 10'!F11+'تابع جدول 10'!I11</f>
        <v>3010719</v>
      </c>
      <c r="L11" s="242"/>
      <c r="O11" s="10"/>
    </row>
    <row r="12" spans="1:18" s="241" customFormat="1" ht="16.5" customHeight="1">
      <c r="A12" s="17"/>
      <c r="B12" s="129" t="s">
        <v>5</v>
      </c>
      <c r="C12" s="139">
        <v>0</v>
      </c>
      <c r="D12" s="111">
        <v>0</v>
      </c>
      <c r="E12" s="111">
        <v>0</v>
      </c>
      <c r="F12" s="111">
        <v>0</v>
      </c>
      <c r="G12" s="139"/>
      <c r="H12" s="139">
        <v>5</v>
      </c>
      <c r="I12" s="111">
        <v>36555728</v>
      </c>
      <c r="J12" s="111">
        <f>جدول10!E12+جدول10!H12+جدول10!L12+'تابع جدول 10'!C12+'تابع جدول 10'!E12+'تابع جدول 10'!H12</f>
        <v>6</v>
      </c>
      <c r="K12" s="111">
        <f>جدول10!F12+جدول10!I12+جدول10!M12+'تابع جدول 10'!D12+'تابع جدول 10'!F12+'تابع جدول 10'!I12</f>
        <v>36640228</v>
      </c>
      <c r="L12" s="242"/>
    </row>
    <row r="13" spans="1:18" s="17" customFormat="1" ht="16.5" customHeight="1">
      <c r="B13" s="156" t="s">
        <v>95</v>
      </c>
      <c r="C13" s="137">
        <v>0</v>
      </c>
      <c r="D13" s="31">
        <v>0</v>
      </c>
      <c r="E13" s="31">
        <v>0</v>
      </c>
      <c r="F13" s="31">
        <v>0</v>
      </c>
      <c r="G13" s="137"/>
      <c r="H13" s="137">
        <v>1</v>
      </c>
      <c r="I13" s="31">
        <v>209400</v>
      </c>
      <c r="J13" s="31">
        <f>جدول10!E13+جدول10!H13+جدول10!L13+'تابع جدول 10'!C13+'تابع جدول 10'!E13+'تابع جدول 10'!H13</f>
        <v>2</v>
      </c>
      <c r="K13" s="31">
        <f>جدول10!F13+جدول10!I13+جدول10!M13+'تابع جدول 10'!D13+'تابع جدول 10'!F13+'تابع جدول 10'!I13</f>
        <v>219295</v>
      </c>
      <c r="L13" s="242"/>
    </row>
    <row r="14" spans="1:18" s="241" customFormat="1" ht="16.5" customHeight="1">
      <c r="A14" s="17"/>
      <c r="B14" s="129" t="s">
        <v>77</v>
      </c>
      <c r="C14" s="139">
        <v>1</v>
      </c>
      <c r="D14" s="111">
        <v>225936</v>
      </c>
      <c r="E14" s="111">
        <v>0</v>
      </c>
      <c r="F14" s="111">
        <v>0</v>
      </c>
      <c r="G14" s="139"/>
      <c r="H14" s="139">
        <v>6</v>
      </c>
      <c r="I14" s="111">
        <v>13017112</v>
      </c>
      <c r="J14" s="111">
        <f>جدول10!E14+جدول10!H14+جدول10!L14+'تابع جدول 10'!C14+'تابع جدول 10'!E14+'تابع جدول 10'!H14</f>
        <v>8</v>
      </c>
      <c r="K14" s="111">
        <f>جدول10!F14+جدول10!I14+جدول10!M14+'تابع جدول 10'!D14+'تابع جدول 10'!F14+'تابع جدول 10'!I14</f>
        <v>43243048</v>
      </c>
      <c r="L14" s="242"/>
      <c r="O14" s="243"/>
    </row>
    <row r="15" spans="1:18" ht="16.5" customHeight="1">
      <c r="B15" s="156" t="s">
        <v>78</v>
      </c>
      <c r="C15" s="137">
        <v>15</v>
      </c>
      <c r="D15" s="31">
        <v>352621</v>
      </c>
      <c r="E15" s="31">
        <v>0</v>
      </c>
      <c r="F15" s="31">
        <v>0</v>
      </c>
      <c r="G15" s="137"/>
      <c r="H15" s="137">
        <v>9</v>
      </c>
      <c r="I15" s="31">
        <v>2019869</v>
      </c>
      <c r="J15" s="31">
        <f>جدول10!E15+جدول10!H15+جدول10!L15+'تابع جدول 10'!C15+'تابع جدول 10'!E15+'تابع جدول 10'!H15</f>
        <v>25</v>
      </c>
      <c r="K15" s="31">
        <f>جدول10!F15+جدول10!I15+جدول10!M15+'تابع جدول 10'!D15+'تابع جدول 10'!F15+'تابع جدول 10'!I15</f>
        <v>43752895</v>
      </c>
      <c r="L15" s="242"/>
    </row>
    <row r="16" spans="1:18" ht="16.5" customHeight="1">
      <c r="B16" s="129" t="s">
        <v>6</v>
      </c>
      <c r="C16" s="139">
        <v>3</v>
      </c>
      <c r="D16" s="111">
        <v>3748710</v>
      </c>
      <c r="E16" s="111">
        <v>0</v>
      </c>
      <c r="F16" s="111">
        <v>0</v>
      </c>
      <c r="G16" s="139"/>
      <c r="H16" s="139">
        <v>1</v>
      </c>
      <c r="I16" s="111">
        <v>1048148</v>
      </c>
      <c r="J16" s="111">
        <f>جدول10!E16+جدول10!H16+جدول10!L16+'تابع جدول 10'!C16+'تابع جدول 10'!E16+'تابع جدول 10'!H16</f>
        <v>6</v>
      </c>
      <c r="K16" s="111">
        <f>جدول10!F16+جدول10!I16+جدول10!M16+'تابع جدول 10'!D16+'تابع جدول 10'!F16+'تابع جدول 10'!I16</f>
        <v>6375278</v>
      </c>
      <c r="L16" s="10"/>
    </row>
    <row r="17" spans="2:12" ht="16.5" customHeight="1" thickBot="1">
      <c r="B17" s="359" t="s">
        <v>7</v>
      </c>
      <c r="C17" s="354">
        <v>1</v>
      </c>
      <c r="D17" s="355">
        <v>243425</v>
      </c>
      <c r="E17" s="355">
        <v>0</v>
      </c>
      <c r="F17" s="355">
        <v>0</v>
      </c>
      <c r="G17" s="354"/>
      <c r="H17" s="354">
        <v>16</v>
      </c>
      <c r="I17" s="355">
        <v>117280532</v>
      </c>
      <c r="J17" s="355">
        <f>جدول10!E17+جدول10!H17+جدول10!L17+'تابع جدول 10'!C17+'تابع جدول 10'!E17+'تابع جدول 10'!H17</f>
        <v>29</v>
      </c>
      <c r="K17" s="355">
        <f>جدول10!F17+جدول10!I17+جدول10!M17+'تابع جدول 10'!D17+'تابع جدول 10'!F17+'تابع جدول 10'!I17</f>
        <v>132533854</v>
      </c>
      <c r="L17" s="10"/>
    </row>
    <row r="18" spans="2:12" ht="21.9" customHeight="1" thickBot="1">
      <c r="B18" s="182" t="s">
        <v>0</v>
      </c>
      <c r="C18" s="357">
        <v>104</v>
      </c>
      <c r="D18" s="237">
        <f>SUM(D5:D17)</f>
        <v>77194313</v>
      </c>
      <c r="E18" s="237">
        <v>1</v>
      </c>
      <c r="F18" s="237">
        <v>491642</v>
      </c>
      <c r="G18" s="357"/>
      <c r="H18" s="357">
        <v>120</v>
      </c>
      <c r="I18" s="237">
        <f>SUM(I5:I17)</f>
        <v>248416345</v>
      </c>
      <c r="J18" s="237">
        <f>جدول10!E18+جدول10!H18+جدول10!L18+'تابع جدول 10'!C18+'تابع جدول 10'!E18+'تابع جدول 10'!H18</f>
        <v>275</v>
      </c>
      <c r="K18" s="237">
        <f>جدول10!F18+جدول10!I18+جدول10!M18+'تابع جدول 10'!D18+'تابع جدول 10'!F18+'تابع جدول 10'!I18</f>
        <v>567064834</v>
      </c>
    </row>
    <row r="19" spans="2:12" ht="33.75" customHeight="1" thickTop="1">
      <c r="B19" s="5"/>
      <c r="C19" s="23"/>
      <c r="D19" s="23"/>
      <c r="E19" s="23"/>
      <c r="F19" s="23"/>
      <c r="G19" s="5"/>
      <c r="H19" s="5"/>
      <c r="I19" s="5"/>
      <c r="J19" s="5"/>
      <c r="K19" s="13"/>
    </row>
    <row r="20" spans="2:12" ht="21.9" customHeight="1">
      <c r="B20" s="5"/>
      <c r="C20" s="23"/>
      <c r="D20" s="23"/>
      <c r="E20" s="414"/>
      <c r="F20" s="23"/>
      <c r="G20" s="5"/>
      <c r="H20" s="5"/>
      <c r="I20" s="5"/>
      <c r="J20" s="5"/>
      <c r="K20" s="5"/>
    </row>
    <row r="21" spans="2:12" ht="21.9" customHeight="1">
      <c r="B21" s="5"/>
      <c r="C21" s="23"/>
      <c r="D21" s="23"/>
      <c r="E21" s="23"/>
      <c r="F21" s="23"/>
      <c r="G21" s="5"/>
      <c r="H21" s="5"/>
      <c r="I21" s="5"/>
      <c r="J21" s="5"/>
      <c r="K21" s="5"/>
    </row>
    <row r="22" spans="2:12" ht="21.9" customHeight="1">
      <c r="B22" s="5"/>
      <c r="G22" s="5"/>
      <c r="H22" s="5"/>
      <c r="I22" s="5"/>
      <c r="J22" s="5"/>
      <c r="K22" s="5"/>
    </row>
    <row r="23" spans="2:12" ht="21.9" customHeight="1">
      <c r="B23" s="5"/>
      <c r="G23" s="5"/>
      <c r="I23" s="5"/>
      <c r="J23" s="5"/>
      <c r="K23" s="5"/>
    </row>
    <row r="24" spans="2:12" ht="21.9" customHeight="1">
      <c r="B24" s="5"/>
      <c r="G24" s="5"/>
      <c r="I24" s="5"/>
      <c r="J24" s="5"/>
      <c r="K24" s="5"/>
    </row>
    <row r="25" spans="2:12" ht="21.9" customHeight="1">
      <c r="B25" s="5"/>
      <c r="G25" s="5"/>
      <c r="H25" s="5"/>
      <c r="I25" s="5"/>
      <c r="J25" s="5"/>
      <c r="K25" s="5"/>
    </row>
    <row r="26" spans="2:12" ht="21.9" customHeight="1">
      <c r="B26" s="5"/>
      <c r="D26" s="43"/>
      <c r="E26" s="43"/>
      <c r="F26" s="43"/>
      <c r="G26" s="5"/>
      <c r="H26" s="5"/>
      <c r="I26" s="5"/>
      <c r="J26" s="5"/>
      <c r="K26" s="5"/>
    </row>
    <row r="27" spans="2:12" ht="21.9" customHeight="1">
      <c r="B27" s="5"/>
      <c r="G27" s="5"/>
      <c r="H27" s="5"/>
      <c r="I27" s="5"/>
      <c r="J27" s="5"/>
      <c r="K27" s="5"/>
    </row>
    <row r="28" spans="2:12" ht="21.9" customHeight="1">
      <c r="B28" s="5"/>
      <c r="G28" s="5"/>
      <c r="H28" s="5"/>
      <c r="I28" s="5"/>
      <c r="J28" s="5"/>
      <c r="K28" s="5"/>
    </row>
    <row r="29" spans="2:12" ht="21.9" customHeight="1">
      <c r="B29" s="5"/>
      <c r="G29" s="5"/>
      <c r="H29" s="5"/>
      <c r="I29" s="5"/>
      <c r="J29" s="5"/>
      <c r="K29" s="5"/>
    </row>
    <row r="30" spans="2:12" ht="21.9" customHeight="1">
      <c r="B30" s="5"/>
      <c r="G30" s="5"/>
      <c r="H30" s="5"/>
      <c r="I30" s="5"/>
      <c r="J30" s="5"/>
      <c r="K30" s="5"/>
    </row>
    <row r="32" spans="2:12" ht="21.9" customHeight="1">
      <c r="C32" s="1"/>
      <c r="D32" s="1"/>
      <c r="E32" s="1"/>
      <c r="F32" s="1"/>
    </row>
    <row r="52" spans="3:6" ht="21.9" customHeight="1">
      <c r="C52" s="54"/>
      <c r="D52" s="54"/>
      <c r="E52" s="54"/>
      <c r="F52" s="54"/>
    </row>
  </sheetData>
  <mergeCells count="6">
    <mergeCell ref="H3:I3"/>
    <mergeCell ref="J3:K3"/>
    <mergeCell ref="B3:B4"/>
    <mergeCell ref="B1:K1"/>
    <mergeCell ref="C3:D3"/>
    <mergeCell ref="E3:F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rightToLeft="1" view="pageBreakPreview" zoomScale="95" zoomScaleSheetLayoutView="95" workbookViewId="0">
      <selection activeCell="B23" sqref="B23"/>
    </sheetView>
  </sheetViews>
  <sheetFormatPr defaultRowHeight="21.9" customHeight="1"/>
  <cols>
    <col min="1" max="1" width="9.109375" customWidth="1"/>
    <col min="2" max="2" width="25.88671875" style="169" customWidth="1"/>
    <col min="3" max="3" width="7.33203125" customWidth="1"/>
    <col min="4" max="4" width="15.109375" customWidth="1"/>
    <col min="5" max="5" width="10.33203125" customWidth="1"/>
    <col min="6" max="6" width="15" customWidth="1"/>
    <col min="7" max="7" width="9.88671875" customWidth="1"/>
    <col min="8" max="8" width="19.88671875" customWidth="1"/>
    <col min="11" max="11" width="10.6640625" bestFit="1" customWidth="1"/>
  </cols>
  <sheetData>
    <row r="1" spans="1:11" ht="21.9" customHeight="1">
      <c r="B1" s="484" t="s">
        <v>144</v>
      </c>
      <c r="C1" s="484"/>
      <c r="D1" s="484"/>
      <c r="E1" s="484"/>
      <c r="F1" s="484"/>
      <c r="G1" s="484"/>
      <c r="H1" s="484"/>
    </row>
    <row r="2" spans="1:11" ht="21.9" customHeight="1" thickBot="1">
      <c r="B2" s="494" t="s">
        <v>56</v>
      </c>
      <c r="C2" s="494"/>
      <c r="D2" s="76"/>
      <c r="E2" s="59"/>
      <c r="F2" s="59"/>
      <c r="G2" s="516" t="s">
        <v>46</v>
      </c>
      <c r="H2" s="516"/>
    </row>
    <row r="3" spans="1:11" ht="21.9" customHeight="1" thickTop="1">
      <c r="B3" s="480" t="s">
        <v>14</v>
      </c>
      <c r="C3" s="480" t="s">
        <v>196</v>
      </c>
      <c r="D3" s="480"/>
      <c r="E3" s="480" t="s">
        <v>185</v>
      </c>
      <c r="F3" s="480"/>
      <c r="G3" s="480" t="s">
        <v>104</v>
      </c>
      <c r="H3" s="480"/>
    </row>
    <row r="4" spans="1:11" ht="18" customHeight="1" thickBot="1">
      <c r="B4" s="514"/>
      <c r="C4" s="364" t="s">
        <v>9</v>
      </c>
      <c r="D4" s="333" t="s">
        <v>10</v>
      </c>
      <c r="E4" s="333" t="s">
        <v>9</v>
      </c>
      <c r="F4" s="333" t="s">
        <v>10</v>
      </c>
      <c r="G4" s="333" t="s">
        <v>9</v>
      </c>
      <c r="H4" s="333" t="s">
        <v>10</v>
      </c>
      <c r="I4" s="17"/>
      <c r="J4" s="17"/>
    </row>
    <row r="5" spans="1:11" ht="21.9" customHeight="1">
      <c r="B5" s="224" t="s">
        <v>96</v>
      </c>
      <c r="C5" s="267">
        <v>0</v>
      </c>
      <c r="D5" s="268">
        <v>0</v>
      </c>
      <c r="E5" s="268">
        <v>0</v>
      </c>
      <c r="F5" s="268">
        <v>0</v>
      </c>
      <c r="G5" s="268">
        <v>0</v>
      </c>
      <c r="H5" s="268">
        <v>0</v>
      </c>
      <c r="I5" s="411"/>
      <c r="J5" s="17"/>
    </row>
    <row r="6" spans="1:11" ht="18" customHeight="1">
      <c r="B6" s="360" t="s">
        <v>39</v>
      </c>
      <c r="C6" s="155">
        <v>0</v>
      </c>
      <c r="D6" s="155">
        <v>0</v>
      </c>
      <c r="E6" s="155">
        <v>18</v>
      </c>
      <c r="F6" s="155">
        <v>17204862</v>
      </c>
      <c r="G6" s="155">
        <v>2</v>
      </c>
      <c r="H6" s="155">
        <v>365800</v>
      </c>
      <c r="I6" s="17"/>
      <c r="J6" s="17"/>
    </row>
    <row r="7" spans="1:11" ht="18" customHeight="1">
      <c r="B7" s="170" t="s">
        <v>18</v>
      </c>
      <c r="C7" s="142">
        <v>0</v>
      </c>
      <c r="D7" s="142">
        <v>0</v>
      </c>
      <c r="E7" s="142">
        <v>0</v>
      </c>
      <c r="F7" s="142">
        <v>0</v>
      </c>
      <c r="G7" s="142">
        <v>0</v>
      </c>
      <c r="H7" s="142">
        <v>0</v>
      </c>
      <c r="I7" s="17"/>
      <c r="J7" s="17"/>
      <c r="K7" s="10"/>
    </row>
    <row r="8" spans="1:11" ht="18" customHeight="1">
      <c r="B8" s="247" t="s">
        <v>19</v>
      </c>
      <c r="C8" s="153">
        <v>0</v>
      </c>
      <c r="D8" s="153">
        <v>0</v>
      </c>
      <c r="E8" s="153">
        <v>1</v>
      </c>
      <c r="F8" s="153">
        <v>9895</v>
      </c>
      <c r="G8" s="155">
        <v>12</v>
      </c>
      <c r="H8" s="155">
        <v>206826139</v>
      </c>
      <c r="I8" s="17"/>
      <c r="J8" s="17"/>
    </row>
    <row r="9" spans="1:11" ht="18" customHeight="1">
      <c r="B9" s="170" t="s">
        <v>20</v>
      </c>
      <c r="C9" s="142">
        <v>0</v>
      </c>
      <c r="D9" s="142">
        <v>0</v>
      </c>
      <c r="E9" s="142">
        <v>0</v>
      </c>
      <c r="F9" s="142">
        <v>0</v>
      </c>
      <c r="G9" s="144">
        <v>0</v>
      </c>
      <c r="H9" s="144">
        <v>0</v>
      </c>
      <c r="I9" s="17"/>
      <c r="J9" s="17"/>
    </row>
    <row r="10" spans="1:11" s="17" customFormat="1" ht="18" customHeight="1">
      <c r="B10" s="247" t="s">
        <v>21</v>
      </c>
      <c r="C10" s="153">
        <v>0</v>
      </c>
      <c r="D10" s="153">
        <v>0</v>
      </c>
      <c r="E10" s="153">
        <v>1</v>
      </c>
      <c r="F10" s="153">
        <v>62875</v>
      </c>
      <c r="G10" s="153">
        <v>0</v>
      </c>
      <c r="H10" s="153">
        <v>0</v>
      </c>
    </row>
    <row r="11" spans="1:11" s="241" customFormat="1" ht="18" customHeight="1">
      <c r="A11" s="17"/>
      <c r="B11" s="170" t="s">
        <v>29</v>
      </c>
      <c r="C11" s="142">
        <v>0</v>
      </c>
      <c r="D11" s="142">
        <v>0</v>
      </c>
      <c r="E11" s="142">
        <v>0</v>
      </c>
      <c r="F11" s="142">
        <v>0</v>
      </c>
      <c r="G11" s="142">
        <v>3</v>
      </c>
      <c r="H11" s="142">
        <v>2053019</v>
      </c>
      <c r="I11" s="17"/>
      <c r="J11" s="17"/>
    </row>
    <row r="12" spans="1:11" ht="18" customHeight="1">
      <c r="A12" s="17"/>
      <c r="B12" s="247" t="s">
        <v>57</v>
      </c>
      <c r="C12" s="153">
        <v>0</v>
      </c>
      <c r="D12" s="153">
        <v>0</v>
      </c>
      <c r="E12" s="153">
        <v>0</v>
      </c>
      <c r="F12" s="153">
        <v>0</v>
      </c>
      <c r="G12" s="153">
        <v>1</v>
      </c>
      <c r="H12" s="153">
        <v>208000</v>
      </c>
      <c r="I12" s="17"/>
      <c r="J12" s="17"/>
    </row>
    <row r="13" spans="1:11" ht="18" customHeight="1">
      <c r="A13" s="17"/>
      <c r="B13" s="170" t="s">
        <v>22</v>
      </c>
      <c r="C13" s="142">
        <v>0</v>
      </c>
      <c r="D13" s="142">
        <v>0</v>
      </c>
      <c r="E13" s="142">
        <v>0</v>
      </c>
      <c r="F13" s="142">
        <v>0</v>
      </c>
      <c r="G13" s="142">
        <v>0</v>
      </c>
      <c r="H13" s="142">
        <v>0</v>
      </c>
      <c r="I13" s="17"/>
      <c r="J13" s="17"/>
    </row>
    <row r="14" spans="1:11" ht="18" customHeight="1">
      <c r="A14" s="17"/>
      <c r="B14" s="247" t="s">
        <v>23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7"/>
      <c r="J14" s="17"/>
    </row>
    <row r="15" spans="1:11" s="241" customFormat="1" ht="18" customHeight="1">
      <c r="A15" s="17"/>
      <c r="B15" s="170" t="s">
        <v>24</v>
      </c>
      <c r="C15" s="142">
        <v>0</v>
      </c>
      <c r="D15" s="142">
        <v>0</v>
      </c>
      <c r="E15" s="142">
        <v>0</v>
      </c>
      <c r="F15" s="142">
        <v>0</v>
      </c>
      <c r="G15" s="142">
        <v>0</v>
      </c>
      <c r="H15" s="142">
        <v>0</v>
      </c>
      <c r="I15" s="17"/>
      <c r="J15" s="17"/>
    </row>
    <row r="16" spans="1:11" ht="18" customHeight="1">
      <c r="A16" s="17"/>
      <c r="B16" s="247" t="s">
        <v>97</v>
      </c>
      <c r="C16" s="153">
        <v>0</v>
      </c>
      <c r="D16" s="153">
        <v>0</v>
      </c>
      <c r="E16" s="153">
        <v>0</v>
      </c>
      <c r="F16" s="153">
        <v>0</v>
      </c>
      <c r="G16" s="155">
        <v>0</v>
      </c>
      <c r="H16" s="155">
        <v>0</v>
      </c>
      <c r="I16" s="17"/>
      <c r="J16" s="17"/>
    </row>
    <row r="17" spans="1:14" s="17" customFormat="1" ht="18" customHeight="1">
      <c r="B17" s="170" t="s">
        <v>79</v>
      </c>
      <c r="C17" s="142">
        <v>0</v>
      </c>
      <c r="D17" s="142">
        <v>0</v>
      </c>
      <c r="E17" s="142">
        <v>0</v>
      </c>
      <c r="F17" s="142">
        <v>0</v>
      </c>
      <c r="G17" s="142">
        <v>0</v>
      </c>
      <c r="H17" s="142">
        <v>0</v>
      </c>
    </row>
    <row r="18" spans="1:14" s="241" customFormat="1" ht="18" customHeight="1">
      <c r="A18" s="17"/>
      <c r="B18" s="247" t="s">
        <v>26</v>
      </c>
      <c r="C18" s="153">
        <v>1</v>
      </c>
      <c r="D18" s="153">
        <v>1443524</v>
      </c>
      <c r="E18" s="153">
        <v>0</v>
      </c>
      <c r="F18" s="153">
        <v>0</v>
      </c>
      <c r="G18" s="153">
        <v>8</v>
      </c>
      <c r="H18" s="153">
        <v>10614620</v>
      </c>
      <c r="I18" s="17"/>
      <c r="J18" s="17"/>
    </row>
    <row r="19" spans="1:14" s="17" customFormat="1" ht="18" customHeight="1">
      <c r="B19" s="170" t="s">
        <v>25</v>
      </c>
      <c r="C19" s="142">
        <v>0</v>
      </c>
      <c r="D19" s="142">
        <v>0</v>
      </c>
      <c r="E19" s="142">
        <v>2</v>
      </c>
      <c r="F19" s="142">
        <v>2077800</v>
      </c>
      <c r="G19" s="144">
        <v>1</v>
      </c>
      <c r="H19" s="144">
        <v>96000</v>
      </c>
    </row>
    <row r="20" spans="1:14" s="241" customFormat="1" ht="18" customHeight="1">
      <c r="A20" s="17"/>
      <c r="B20" s="247" t="s">
        <v>80</v>
      </c>
      <c r="C20" s="153">
        <v>0</v>
      </c>
      <c r="D20" s="153">
        <v>0</v>
      </c>
      <c r="E20" s="153">
        <v>0</v>
      </c>
      <c r="F20" s="153">
        <v>0</v>
      </c>
      <c r="G20" s="153">
        <v>0</v>
      </c>
      <c r="H20" s="153">
        <v>0</v>
      </c>
      <c r="I20" s="17"/>
      <c r="J20" s="17"/>
    </row>
    <row r="21" spans="1:14" s="17" customFormat="1" ht="18" customHeight="1">
      <c r="B21" s="170" t="s">
        <v>81</v>
      </c>
      <c r="C21" s="142">
        <v>0</v>
      </c>
      <c r="D21" s="142">
        <v>0</v>
      </c>
      <c r="E21" s="142">
        <v>0</v>
      </c>
      <c r="F21" s="142">
        <v>0</v>
      </c>
      <c r="G21" s="144">
        <v>0</v>
      </c>
      <c r="H21" s="144"/>
    </row>
    <row r="22" spans="1:14" s="17" customFormat="1" ht="18" customHeight="1">
      <c r="B22" s="295" t="s">
        <v>122</v>
      </c>
      <c r="C22" s="231">
        <v>0</v>
      </c>
      <c r="D22" s="231">
        <v>0</v>
      </c>
      <c r="E22" s="231">
        <v>0</v>
      </c>
      <c r="F22" s="231">
        <v>0</v>
      </c>
      <c r="G22" s="216">
        <v>0</v>
      </c>
      <c r="H22" s="216">
        <v>0</v>
      </c>
    </row>
    <row r="23" spans="1:14" s="17" customFormat="1" ht="18" customHeight="1">
      <c r="B23" s="363" t="s">
        <v>123</v>
      </c>
      <c r="C23" s="120">
        <v>0</v>
      </c>
      <c r="D23" s="120">
        <v>0</v>
      </c>
      <c r="E23" s="120">
        <v>0</v>
      </c>
      <c r="F23" s="120">
        <v>0</v>
      </c>
      <c r="G23" s="297">
        <v>0</v>
      </c>
      <c r="H23" s="297">
        <v>0</v>
      </c>
    </row>
    <row r="24" spans="1:14" s="241" customFormat="1" ht="18" customHeight="1" thickBot="1">
      <c r="A24" s="17"/>
      <c r="B24" s="361" t="s">
        <v>28</v>
      </c>
      <c r="C24" s="362">
        <v>0</v>
      </c>
      <c r="D24" s="362">
        <v>0</v>
      </c>
      <c r="E24" s="362">
        <v>0</v>
      </c>
      <c r="F24" s="362">
        <v>0</v>
      </c>
      <c r="G24" s="362">
        <v>0</v>
      </c>
      <c r="H24" s="362">
        <v>0</v>
      </c>
      <c r="I24" s="17"/>
      <c r="J24" s="17"/>
    </row>
    <row r="25" spans="1:14" s="17" customFormat="1" ht="24.75" customHeight="1" thickBot="1">
      <c r="A25" s="248"/>
      <c r="B25" s="433" t="s">
        <v>0</v>
      </c>
      <c r="C25" s="165">
        <f>SUM(C5:C24)</f>
        <v>1</v>
      </c>
      <c r="D25" s="165">
        <f>SUM(D5:D24)</f>
        <v>1443524</v>
      </c>
      <c r="E25" s="165">
        <f t="shared" ref="E25:G25" si="0">SUM(E5:E24)</f>
        <v>22</v>
      </c>
      <c r="F25" s="165">
        <f>SUM(F5:F24)</f>
        <v>19355432</v>
      </c>
      <c r="G25" s="165">
        <f t="shared" si="0"/>
        <v>27</v>
      </c>
      <c r="H25" s="165">
        <f>SUM(H5:H24)</f>
        <v>220163578</v>
      </c>
      <c r="J25" s="248"/>
    </row>
    <row r="26" spans="1:14" ht="12" customHeight="1" thickTop="1">
      <c r="A26" s="23"/>
      <c r="B26" s="23"/>
      <c r="C26" s="23"/>
      <c r="D26" s="23"/>
      <c r="E26" s="5"/>
      <c r="F26" s="5"/>
      <c r="G26" s="5"/>
      <c r="M26" s="7"/>
    </row>
    <row r="27" spans="1:14" ht="21.9" customHeight="1">
      <c r="A27" s="5"/>
      <c r="B27" s="23"/>
      <c r="C27" s="23"/>
      <c r="D27" s="23"/>
      <c r="E27" s="414"/>
      <c r="F27" s="5"/>
      <c r="G27" s="5"/>
      <c r="H27" s="5"/>
      <c r="I27" s="7"/>
      <c r="J27" s="7"/>
      <c r="N27" s="7"/>
    </row>
    <row r="28" spans="1:14" ht="21.9" customHeight="1">
      <c r="A28" s="7"/>
      <c r="B28" s="199"/>
      <c r="I28" s="7"/>
      <c r="J28" s="7"/>
    </row>
    <row r="29" spans="1:14" ht="21.9" customHeight="1">
      <c r="A29" s="7"/>
      <c r="B29" s="199"/>
      <c r="I29" s="7"/>
      <c r="J29" s="7"/>
    </row>
    <row r="30" spans="1:14" ht="21.9" customHeight="1">
      <c r="B30" s="199"/>
      <c r="I30" s="7"/>
      <c r="J30" s="7"/>
    </row>
    <row r="31" spans="1:14" ht="21.9" customHeight="1">
      <c r="I31" s="7"/>
      <c r="J31" s="7"/>
    </row>
    <row r="32" spans="1:14" ht="21.9" customHeight="1">
      <c r="I32" s="7"/>
      <c r="J32" s="7"/>
    </row>
    <row r="33" spans="9:10" ht="21.9" customHeight="1">
      <c r="I33" s="7"/>
      <c r="J33" s="7"/>
    </row>
    <row r="34" spans="9:10" ht="21.9" customHeight="1">
      <c r="I34" s="7"/>
      <c r="J34" s="7"/>
    </row>
  </sheetData>
  <mergeCells count="7">
    <mergeCell ref="B1:H1"/>
    <mergeCell ref="B2:C2"/>
    <mergeCell ref="G2:H2"/>
    <mergeCell ref="B3:B4"/>
    <mergeCell ref="C3:D3"/>
    <mergeCell ref="E3:F3"/>
    <mergeCell ref="G3:H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0" orientation="landscape" r:id="rId1"/>
  <headerFooter>
    <oddFooter>&amp;C&amp;14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rightToLeft="1" view="pageBreakPreview" zoomScale="88" zoomScaleSheetLayoutView="88" workbookViewId="0">
      <selection activeCell="S25" sqref="S25"/>
    </sheetView>
  </sheetViews>
  <sheetFormatPr defaultRowHeight="21.9" customHeight="1"/>
  <cols>
    <col min="1" max="1" width="2.33203125" customWidth="1"/>
    <col min="2" max="2" width="29.44140625" style="85" customWidth="1"/>
    <col min="3" max="3" width="11.33203125" hidden="1" customWidth="1"/>
    <col min="4" max="4" width="10.5546875" customWidth="1"/>
    <col min="5" max="5" width="14.33203125" customWidth="1"/>
    <col min="6" max="6" width="9" customWidth="1"/>
    <col min="7" max="7" width="12.33203125" customWidth="1"/>
    <col min="8" max="8" width="8" customWidth="1"/>
    <col min="9" max="9" width="19.44140625" customWidth="1"/>
    <col min="10" max="10" width="8" customWidth="1"/>
    <col min="11" max="11" width="21" customWidth="1"/>
    <col min="14" max="14" width="12.33203125" bestFit="1" customWidth="1"/>
    <col min="19" max="19" width="12.33203125" bestFit="1" customWidth="1"/>
  </cols>
  <sheetData>
    <row r="1" spans="1:14" ht="17.25" customHeight="1"/>
    <row r="2" spans="1:14" ht="21.9" customHeight="1">
      <c r="B2" s="484" t="s">
        <v>145</v>
      </c>
      <c r="C2" s="484"/>
      <c r="D2" s="484"/>
      <c r="E2" s="484"/>
      <c r="F2" s="484"/>
      <c r="G2" s="484"/>
      <c r="H2" s="484"/>
      <c r="I2" s="484"/>
      <c r="J2" s="484"/>
      <c r="K2" s="484"/>
    </row>
    <row r="3" spans="1:14" ht="18.75" customHeight="1" thickBot="1">
      <c r="B3" s="84" t="s">
        <v>41</v>
      </c>
      <c r="C3" s="24"/>
      <c r="F3" s="24"/>
      <c r="G3" s="24"/>
      <c r="H3" s="517"/>
      <c r="I3" s="517"/>
      <c r="K3" s="319" t="s">
        <v>46</v>
      </c>
    </row>
    <row r="4" spans="1:14" ht="18.75" customHeight="1" thickTop="1">
      <c r="B4" s="497" t="s">
        <v>14</v>
      </c>
      <c r="C4" s="26"/>
      <c r="D4" s="480" t="s">
        <v>65</v>
      </c>
      <c r="E4" s="480"/>
      <c r="F4" s="480" t="s">
        <v>125</v>
      </c>
      <c r="G4" s="480"/>
      <c r="H4" s="480" t="s">
        <v>197</v>
      </c>
      <c r="I4" s="480"/>
      <c r="J4" s="480" t="s">
        <v>105</v>
      </c>
      <c r="K4" s="480"/>
    </row>
    <row r="5" spans="1:14" ht="19.5" customHeight="1" thickBot="1">
      <c r="B5" s="498"/>
      <c r="C5" s="73"/>
      <c r="D5" s="364" t="s">
        <v>9</v>
      </c>
      <c r="E5" s="333" t="s">
        <v>10</v>
      </c>
      <c r="F5" s="333" t="s">
        <v>9</v>
      </c>
      <c r="G5" s="333" t="s">
        <v>10</v>
      </c>
      <c r="H5" s="333" t="s">
        <v>58</v>
      </c>
      <c r="I5" s="333" t="s">
        <v>10</v>
      </c>
      <c r="J5" s="333" t="s">
        <v>58</v>
      </c>
      <c r="K5" s="333" t="s">
        <v>107</v>
      </c>
    </row>
    <row r="6" spans="1:14" ht="19.5" customHeight="1">
      <c r="B6" s="223" t="s">
        <v>96</v>
      </c>
      <c r="C6" s="225"/>
      <c r="D6" s="267">
        <v>0</v>
      </c>
      <c r="E6" s="268">
        <v>0</v>
      </c>
      <c r="F6" s="268">
        <v>0</v>
      </c>
      <c r="G6" s="268">
        <v>0</v>
      </c>
      <c r="H6" s="268">
        <v>2</v>
      </c>
      <c r="I6" s="268">
        <v>367000</v>
      </c>
      <c r="J6" s="268">
        <f>'جدول 11'!C5+'جدول 11'!E5+'جدول 11'!G5+'تابع جدول 11'!D6+'تابع جدول 11'!F6+'تابع جدول 11'!H6</f>
        <v>2</v>
      </c>
      <c r="K6" s="268">
        <f>'جدول 11'!D5+'جدول 11'!F5+'جدول 11'!H5+'تابع جدول 11'!E6+'تابع جدول 11'!G6+'تابع جدول 11'!I6</f>
        <v>367000</v>
      </c>
    </row>
    <row r="7" spans="1:14" ht="18" customHeight="1">
      <c r="B7" s="245" t="s">
        <v>39</v>
      </c>
      <c r="C7" s="155"/>
      <c r="D7" s="155">
        <v>5</v>
      </c>
      <c r="E7" s="155">
        <v>10789934</v>
      </c>
      <c r="F7" s="155">
        <v>0</v>
      </c>
      <c r="G7" s="155">
        <v>0</v>
      </c>
      <c r="H7" s="155">
        <v>12</v>
      </c>
      <c r="I7" s="155">
        <v>20510461</v>
      </c>
      <c r="J7" s="155">
        <f>'جدول 11'!C6+'جدول 11'!E6+'جدول 11'!G6+'تابع جدول 11'!D7+'تابع جدول 11'!F7+'تابع جدول 11'!H7</f>
        <v>37</v>
      </c>
      <c r="K7" s="155">
        <f>'جدول 11'!D6+'جدول 11'!F6+'جدول 11'!H6+'تابع جدول 11'!E7+'تابع جدول 11'!G7+'تابع جدول 11'!I7</f>
        <v>48871057</v>
      </c>
    </row>
    <row r="8" spans="1:14" s="241" customFormat="1" ht="23.25" customHeight="1">
      <c r="A8" s="17"/>
      <c r="B8" s="102" t="s">
        <v>18</v>
      </c>
      <c r="C8" s="142"/>
      <c r="D8" s="142">
        <v>0</v>
      </c>
      <c r="E8" s="142">
        <v>0</v>
      </c>
      <c r="F8" s="241">
        <v>0</v>
      </c>
      <c r="G8" s="241">
        <v>0</v>
      </c>
      <c r="H8" s="142">
        <v>1</v>
      </c>
      <c r="I8" s="142">
        <v>79000</v>
      </c>
      <c r="J8" s="142">
        <f>'جدول 11'!C7+'جدول 11'!E7+'جدول 11'!G7+'تابع جدول 11'!D8+'تابع جدول 11'!F8+'تابع جدول 11'!H8</f>
        <v>1</v>
      </c>
      <c r="K8" s="142">
        <f>'جدول 11'!D7+'جدول 11'!F7+'جدول 11'!H7+'تابع جدول 11'!E8+'تابع جدول 11'!G8+'تابع جدول 11'!I8</f>
        <v>79000</v>
      </c>
    </row>
    <row r="9" spans="1:14" s="17" customFormat="1" ht="18" customHeight="1">
      <c r="B9" s="245" t="s">
        <v>19</v>
      </c>
      <c r="C9" s="153"/>
      <c r="D9" s="153">
        <v>0</v>
      </c>
      <c r="E9" s="153">
        <v>0</v>
      </c>
      <c r="F9" s="153">
        <v>0</v>
      </c>
      <c r="G9" s="153">
        <v>0</v>
      </c>
      <c r="H9" s="155">
        <v>0</v>
      </c>
      <c r="I9" s="155">
        <v>0</v>
      </c>
      <c r="J9" s="155">
        <f>'جدول 11'!C8+'جدول 11'!E8+'جدول 11'!G8+'تابع جدول 11'!D9+'تابع جدول 11'!F9+'تابع جدول 11'!H9</f>
        <v>13</v>
      </c>
      <c r="K9" s="155">
        <f>'جدول 11'!D8+'جدول 11'!F8+'جدول 11'!H8+'تابع جدول 11'!E9+'تابع جدول 11'!G9+'تابع جدول 11'!I9</f>
        <v>206836034</v>
      </c>
    </row>
    <row r="10" spans="1:14" s="17" customFormat="1" ht="18" customHeight="1">
      <c r="B10" s="102" t="s">
        <v>20</v>
      </c>
      <c r="C10" s="142"/>
      <c r="D10" s="142">
        <v>1</v>
      </c>
      <c r="E10" s="142">
        <v>3520273</v>
      </c>
      <c r="F10" s="142">
        <v>0</v>
      </c>
      <c r="G10" s="142">
        <v>0</v>
      </c>
      <c r="H10" s="144">
        <v>0</v>
      </c>
      <c r="I10" s="144">
        <v>0</v>
      </c>
      <c r="J10" s="144">
        <f>'جدول 11'!C9+'جدول 11'!E9+'جدول 11'!G9+'تابع جدول 11'!D10+'تابع جدول 11'!F10+'تابع جدول 11'!H10</f>
        <v>1</v>
      </c>
      <c r="K10" s="144">
        <f>'جدول 11'!D9+'جدول 11'!F9+'جدول 11'!H9+'تابع جدول 11'!E10+'تابع جدول 11'!G10+'تابع جدول 11'!I10</f>
        <v>3520273</v>
      </c>
    </row>
    <row r="11" spans="1:14" ht="18" customHeight="1">
      <c r="A11" s="17"/>
      <c r="B11" s="245" t="s">
        <v>21</v>
      </c>
      <c r="C11" s="153"/>
      <c r="D11" s="153">
        <v>1</v>
      </c>
      <c r="E11" s="153">
        <v>243425</v>
      </c>
      <c r="F11" s="153">
        <v>0</v>
      </c>
      <c r="G11" s="153">
        <v>0</v>
      </c>
      <c r="H11" s="153">
        <v>0</v>
      </c>
      <c r="I11" s="153">
        <v>0</v>
      </c>
      <c r="J11" s="153">
        <f>'جدول 11'!C10+'جدول 11'!E10+'جدول 11'!G10+'تابع جدول 11'!D11+'تابع جدول 11'!F11+'تابع جدول 11'!H11</f>
        <v>2</v>
      </c>
      <c r="K11" s="153">
        <f>'جدول 11'!D10+'جدول 11'!F10+'جدول 11'!H10+'تابع جدول 11'!E11+'تابع جدول 11'!G11+'تابع جدول 11'!I11</f>
        <v>306300</v>
      </c>
    </row>
    <row r="12" spans="1:14" ht="18" customHeight="1">
      <c r="A12" s="17"/>
      <c r="B12" s="102" t="s">
        <v>29</v>
      </c>
      <c r="C12" s="142"/>
      <c r="D12" s="142">
        <v>34</v>
      </c>
      <c r="E12" s="142">
        <v>7956270</v>
      </c>
      <c r="F12" s="142">
        <v>1</v>
      </c>
      <c r="G12" s="142">
        <v>491642</v>
      </c>
      <c r="H12" s="142">
        <v>9</v>
      </c>
      <c r="I12" s="142">
        <v>8193870</v>
      </c>
      <c r="J12" s="142">
        <f>'جدول 11'!C11+'جدول 11'!E11+'جدول 11'!G11+'تابع جدول 11'!D12+'تابع جدول 11'!F12+'تابع جدول 11'!H12</f>
        <v>47</v>
      </c>
      <c r="K12" s="142">
        <f>'جدول 11'!D11+'جدول 11'!F11+'جدول 11'!H11+'تابع جدول 11'!E12+'تابع جدول 11'!G12+'تابع جدول 11'!I12</f>
        <v>18694801</v>
      </c>
    </row>
    <row r="13" spans="1:14" s="241" customFormat="1" ht="20.25" customHeight="1">
      <c r="A13" s="17"/>
      <c r="B13" s="245" t="s">
        <v>57</v>
      </c>
      <c r="C13" s="153"/>
      <c r="D13" s="153">
        <v>0</v>
      </c>
      <c r="E13" s="153">
        <v>0</v>
      </c>
      <c r="F13" s="153">
        <v>0</v>
      </c>
      <c r="G13" s="153">
        <v>0</v>
      </c>
      <c r="H13" s="153">
        <v>7</v>
      </c>
      <c r="I13" s="153">
        <v>15298343</v>
      </c>
      <c r="J13" s="153">
        <f>'جدول 11'!C12+'جدول 11'!E12+'جدول 11'!G12+'تابع جدول 11'!D13+'تابع جدول 11'!F13+'تابع جدول 11'!H13</f>
        <v>8</v>
      </c>
      <c r="K13" s="153">
        <f>'جدول 11'!D12+'جدول 11'!F12+'جدول 11'!H12+'تابع جدول 11'!E13+'تابع جدول 11'!G13+'تابع جدول 11'!I13</f>
        <v>15506343</v>
      </c>
      <c r="N13" s="243"/>
    </row>
    <row r="14" spans="1:14" s="17" customFormat="1" ht="18" customHeight="1">
      <c r="B14" s="102" t="s">
        <v>22</v>
      </c>
      <c r="C14" s="142"/>
      <c r="D14" s="142">
        <v>0</v>
      </c>
      <c r="E14" s="142">
        <v>0</v>
      </c>
      <c r="F14" s="142">
        <v>0</v>
      </c>
      <c r="G14" s="142">
        <v>0</v>
      </c>
      <c r="H14" s="142">
        <v>6</v>
      </c>
      <c r="I14" s="142">
        <v>5154015</v>
      </c>
      <c r="J14" s="142">
        <f>'جدول 11'!C13+'جدول 11'!E13+'جدول 11'!G13+'تابع جدول 11'!D14+'تابع جدول 11'!F14+'تابع جدول 11'!H14</f>
        <v>6</v>
      </c>
      <c r="K14" s="142">
        <v>5154015</v>
      </c>
    </row>
    <row r="15" spans="1:14" s="241" customFormat="1" ht="18" customHeight="1">
      <c r="A15" s="17"/>
      <c r="B15" s="245" t="s">
        <v>23</v>
      </c>
      <c r="C15" s="153"/>
      <c r="D15" s="153">
        <v>0</v>
      </c>
      <c r="E15" s="153">
        <v>0</v>
      </c>
      <c r="F15" s="153">
        <v>0</v>
      </c>
      <c r="G15" s="153">
        <v>0</v>
      </c>
      <c r="H15" s="153">
        <v>3</v>
      </c>
      <c r="I15" s="153">
        <v>4229292</v>
      </c>
      <c r="J15" s="153">
        <f>'جدول 11'!C14+'جدول 11'!E14+'جدول 11'!G14+'تابع جدول 11'!D15+'تابع جدول 11'!F15+'تابع جدول 11'!H15</f>
        <v>3</v>
      </c>
      <c r="K15" s="153">
        <f>'جدول 11'!D14+'جدول 11'!F14+'جدول 11'!H14+'تابع جدول 11'!E15+'تابع جدول 11'!G15+'تابع جدول 11'!I15</f>
        <v>4229292</v>
      </c>
    </row>
    <row r="16" spans="1:14" ht="18" customHeight="1">
      <c r="A16" s="17"/>
      <c r="B16" s="102" t="s">
        <v>24</v>
      </c>
      <c r="C16" s="142"/>
      <c r="D16" s="142">
        <v>0</v>
      </c>
      <c r="E16" s="142">
        <v>0</v>
      </c>
      <c r="F16" s="142">
        <v>0</v>
      </c>
      <c r="G16" s="142">
        <v>0</v>
      </c>
      <c r="H16" s="142">
        <v>1</v>
      </c>
      <c r="I16" s="142">
        <v>366740</v>
      </c>
      <c r="J16" s="142">
        <f>'جدول 11'!C15+'جدول 11'!E15+'جدول 11'!G15+'تابع جدول 11'!D16+'تابع جدول 11'!F16+'تابع جدول 11'!H16</f>
        <v>1</v>
      </c>
      <c r="K16" s="142">
        <f>'جدول 11'!D15+'جدول 11'!F15+'جدول 11'!H15+'تابع جدول 11'!D16+'تابع جدول 11'!F16+'تابع جدول 11'!G16+'تابع جدول 11'!I16</f>
        <v>366740</v>
      </c>
    </row>
    <row r="17" spans="1:19" s="241" customFormat="1" ht="18" customHeight="1">
      <c r="A17" s="17"/>
      <c r="B17" s="245" t="s">
        <v>98</v>
      </c>
      <c r="C17" s="153"/>
      <c r="D17" s="153">
        <v>0</v>
      </c>
      <c r="E17" s="153">
        <v>0</v>
      </c>
      <c r="F17" s="153">
        <v>0</v>
      </c>
      <c r="G17" s="153">
        <v>0</v>
      </c>
      <c r="H17" s="155">
        <v>1</v>
      </c>
      <c r="I17" s="155">
        <v>28586</v>
      </c>
      <c r="J17" s="155">
        <f>'جدول 11'!C16+'جدول 11'!E16+'جدول 11'!G16+'تابع جدول 11'!D17+'تابع جدول 11'!F17+'تابع جدول 11'!H17</f>
        <v>1</v>
      </c>
      <c r="K17" s="155">
        <f>'جدول 11'!D16+'جدول 11'!F16+'جدول 11'!H16+'تابع جدول 11'!E17+'تابع جدول 11'!G17+'تابع جدول 11'!I17</f>
        <v>28586</v>
      </c>
    </row>
    <row r="18" spans="1:19" ht="18" customHeight="1">
      <c r="B18" s="102" t="s">
        <v>79</v>
      </c>
      <c r="C18" s="142"/>
      <c r="D18" s="142">
        <v>0</v>
      </c>
      <c r="E18" s="142">
        <v>0</v>
      </c>
      <c r="F18" s="142">
        <v>0</v>
      </c>
      <c r="G18" s="142">
        <v>0</v>
      </c>
      <c r="H18" s="142">
        <v>1</v>
      </c>
      <c r="I18" s="142">
        <v>1806644</v>
      </c>
      <c r="J18" s="142">
        <f>'جدول 11'!C17+'جدول 11'!E17+'جدول 11'!G17+'تابع جدول 11'!D18+'تابع جدول 11'!F18+'تابع جدول 11'!H18</f>
        <v>1</v>
      </c>
      <c r="K18" s="142">
        <f>'جدول 11'!D17+'جدول 11'!F17+'جدول 11'!H17+'تابع جدول 11'!E18+'تابع جدول 11'!G18+'تابع جدول 11'!I18</f>
        <v>1806644</v>
      </c>
    </row>
    <row r="19" spans="1:19" ht="18" customHeight="1">
      <c r="B19" s="245" t="s">
        <v>26</v>
      </c>
      <c r="C19" s="153"/>
      <c r="D19" s="153">
        <v>58</v>
      </c>
      <c r="E19" s="153">
        <v>36951533</v>
      </c>
      <c r="F19" s="153">
        <v>0</v>
      </c>
      <c r="G19" s="153">
        <v>0</v>
      </c>
      <c r="H19" s="153">
        <v>54</v>
      </c>
      <c r="I19" s="153">
        <v>153659687</v>
      </c>
      <c r="J19" s="153">
        <f>'جدول 11'!C18+'جدول 11'!E18+'جدول 11'!G18+'تابع جدول 11'!D19+'تابع جدول 11'!F19+'تابع جدول 11'!H19</f>
        <v>121</v>
      </c>
      <c r="K19" s="153">
        <f>'جدول 11'!D18+'جدول 11'!F18+'جدول 11'!H18+'تابع جدول 11'!E19+'تابع جدول 11'!G19+'تابع جدول 11'!I19</f>
        <v>202669364</v>
      </c>
    </row>
    <row r="20" spans="1:19" ht="18" customHeight="1">
      <c r="B20" s="102" t="s">
        <v>25</v>
      </c>
      <c r="C20" s="142"/>
      <c r="D20" s="142">
        <v>3</v>
      </c>
      <c r="E20" s="142">
        <v>5594500</v>
      </c>
      <c r="F20" s="142">
        <v>0</v>
      </c>
      <c r="G20" s="142">
        <v>0</v>
      </c>
      <c r="H20" s="144">
        <v>1</v>
      </c>
      <c r="I20" s="144">
        <v>59500</v>
      </c>
      <c r="J20" s="144">
        <f>'جدول 11'!C19+'جدول 11'!E19+'جدول 11'!G19+'تابع جدول 11'!D20+'تابع جدول 11'!F20+'تابع جدول 11'!H20</f>
        <v>7</v>
      </c>
      <c r="K20" s="144">
        <f>'جدول 11'!D19+'جدول 11'!F19+'جدول 11'!H19+'تابع جدول 11'!E20+'تابع جدول 11'!G20+'تابع جدول 11'!I20</f>
        <v>7827800</v>
      </c>
    </row>
    <row r="21" spans="1:19" ht="18" customHeight="1">
      <c r="B21" s="245" t="s">
        <v>80</v>
      </c>
      <c r="C21" s="153"/>
      <c r="D21" s="153">
        <v>0</v>
      </c>
      <c r="E21" s="153">
        <v>0</v>
      </c>
      <c r="F21" s="153">
        <v>0</v>
      </c>
      <c r="G21" s="153">
        <v>0</v>
      </c>
      <c r="H21" s="153">
        <v>5</v>
      </c>
      <c r="I21" s="153">
        <v>243747</v>
      </c>
      <c r="J21" s="153">
        <f>'جدول 11'!C20+'جدول 11'!E20+'جدول 11'!G20+'تابع جدول 11'!D21+'تابع جدول 11'!F21+'تابع جدول 11'!H21</f>
        <v>5</v>
      </c>
      <c r="K21" s="153">
        <f>'جدول 11'!D20+'جدول 11'!F20+'جدول 11'!H20+'تابع جدول 11'!E21+'تابع جدول 11'!G21+'تابع جدول 11'!I21</f>
        <v>243747</v>
      </c>
    </row>
    <row r="22" spans="1:19" ht="18" customHeight="1">
      <c r="B22" s="102" t="s">
        <v>81</v>
      </c>
      <c r="C22" s="142"/>
      <c r="D22" s="142">
        <v>0</v>
      </c>
      <c r="E22" s="142">
        <v>0</v>
      </c>
      <c r="F22" s="142">
        <v>0</v>
      </c>
      <c r="G22" s="142">
        <v>0</v>
      </c>
      <c r="H22" s="142">
        <v>5</v>
      </c>
      <c r="I22" s="142">
        <v>2039089</v>
      </c>
      <c r="J22" s="142">
        <f>'جدول 11'!C21+'جدول 11'!E21+'جدول 11'!G21+'تابع جدول 11'!D22+'تابع جدول 11'!F22+'تابع جدول 11'!H22</f>
        <v>5</v>
      </c>
      <c r="K22" s="142">
        <f>'جدول 11'!D22+'جدول 11'!F22+'جدول 11'!H22+'تابع جدول 11'!E22+'تابع جدول 11'!G22+'تابع جدول 11'!I22</f>
        <v>2039089</v>
      </c>
    </row>
    <row r="23" spans="1:19" ht="18" customHeight="1">
      <c r="B23" s="365" t="s">
        <v>122</v>
      </c>
      <c r="C23" s="216"/>
      <c r="D23" s="216">
        <v>0</v>
      </c>
      <c r="E23" s="216">
        <v>0</v>
      </c>
      <c r="F23" s="216">
        <v>0</v>
      </c>
      <c r="G23" s="216">
        <v>0</v>
      </c>
      <c r="H23" s="216">
        <v>2</v>
      </c>
      <c r="I23" s="216">
        <v>779575</v>
      </c>
      <c r="J23" s="216">
        <f>'جدول 11'!C22+'جدول 11'!E22+'جدول 11'!G22+'تابع جدول 11'!D23+'تابع جدول 11'!F23+'تابع جدول 11'!H23</f>
        <v>2</v>
      </c>
      <c r="K23" s="216">
        <f>'جدول 11'!D22+'جدول 11'!F22+'جدول 11'!H22+'تابع جدول 11'!E23+'تابع جدول 11'!G23+'تابع جدول 11'!I23</f>
        <v>779575</v>
      </c>
    </row>
    <row r="24" spans="1:19" ht="18" customHeight="1">
      <c r="B24" s="296" t="s">
        <v>123</v>
      </c>
      <c r="C24" s="297"/>
      <c r="D24" s="297">
        <v>0</v>
      </c>
      <c r="E24" s="297">
        <v>0</v>
      </c>
      <c r="F24" s="297">
        <v>0</v>
      </c>
      <c r="G24" s="297">
        <v>0</v>
      </c>
      <c r="H24" s="297">
        <v>1</v>
      </c>
      <c r="I24" s="297">
        <v>7557023</v>
      </c>
      <c r="J24" s="297">
        <f>'جدول 11'!C23+'جدول 11'!E23+'جدول 11'!G23+'تابع جدول 11'!D24+'تابع جدول 11'!F24+'تابع جدول 11'!H24</f>
        <v>1</v>
      </c>
      <c r="K24" s="297">
        <f>'جدول 11'!D23+'جدول 11'!F23+'جدول 11'!H23+'تابع جدول 11'!E24+'تابع جدول 11'!G24+'تابع جدول 11'!I24</f>
        <v>7557023</v>
      </c>
    </row>
    <row r="25" spans="1:19" ht="18" customHeight="1" thickBot="1">
      <c r="B25" s="214" t="s">
        <v>28</v>
      </c>
      <c r="C25" s="343"/>
      <c r="D25" s="163">
        <v>2</v>
      </c>
      <c r="E25" s="163">
        <v>12138378</v>
      </c>
      <c r="F25" s="343">
        <v>0</v>
      </c>
      <c r="G25" s="163">
        <v>0</v>
      </c>
      <c r="H25" s="343">
        <v>9</v>
      </c>
      <c r="I25" s="163">
        <v>28043773</v>
      </c>
      <c r="J25" s="163">
        <f>'جدول 11'!C24+'جدول 11'!E24+'جدول 11'!G24+'تابع جدول 11'!D25+'تابع جدول 11'!F25+'تابع جدول 11'!H25</f>
        <v>11</v>
      </c>
      <c r="K25" s="163">
        <f>'جدول 11'!D24+'جدول 11'!F24+'جدول 11'!H24+'تابع جدول 11'!E25+'تابع جدول 11'!G25+'تابع جدول 11'!I25</f>
        <v>40182151</v>
      </c>
      <c r="S25" s="10"/>
    </row>
    <row r="26" spans="1:19" ht="21.9" customHeight="1" thickBot="1">
      <c r="B26" s="366" t="s">
        <v>0</v>
      </c>
      <c r="C26" s="236"/>
      <c r="D26" s="236">
        <f>SUM(D6:D25)</f>
        <v>104</v>
      </c>
      <c r="E26" s="236">
        <f>SUM(E6:E25)</f>
        <v>77194313</v>
      </c>
      <c r="F26" s="236">
        <v>1</v>
      </c>
      <c r="G26" s="236">
        <v>491642</v>
      </c>
      <c r="H26" s="236">
        <v>120</v>
      </c>
      <c r="I26" s="236">
        <f>SUM(I6:I25)</f>
        <v>248416345</v>
      </c>
      <c r="J26" s="236">
        <f>'جدول 11'!C25+'جدول 11'!E25+'جدول 11'!G25+'تابع جدول 11'!D26+'تابع جدول 11'!F26+'تابع جدول 11'!H26</f>
        <v>275</v>
      </c>
      <c r="K26" s="236">
        <f>'جدول 11'!D25+'جدول 11'!F25+'جدول 11'!H25+'تابع جدول 11'!E26+'تابع جدول 11'!G26+'تابع جدول 11'!I26</f>
        <v>567064834</v>
      </c>
    </row>
    <row r="27" spans="1:19" ht="33.75" customHeight="1" thickTop="1">
      <c r="D27" s="7"/>
      <c r="E27" s="7"/>
      <c r="I27" s="10"/>
    </row>
    <row r="28" spans="1:19" ht="21.9" customHeight="1">
      <c r="D28" s="7"/>
      <c r="E28" s="7"/>
      <c r="F28" s="412"/>
    </row>
    <row r="29" spans="1:19" ht="21.9" customHeight="1">
      <c r="D29" s="7"/>
      <c r="E29" s="7"/>
    </row>
    <row r="30" spans="1:19" ht="21.9" customHeight="1">
      <c r="D30" s="7"/>
      <c r="E30" s="7"/>
    </row>
    <row r="31" spans="1:19" ht="21.9" customHeight="1">
      <c r="D31" s="7"/>
      <c r="E31" s="7"/>
    </row>
    <row r="32" spans="1:19" ht="21.9" customHeight="1">
      <c r="D32" s="7"/>
      <c r="E32" s="7"/>
    </row>
    <row r="33" spans="4:5" ht="21.9" customHeight="1">
      <c r="D33" s="7"/>
      <c r="E33" s="7"/>
    </row>
    <row r="34" spans="4:5" ht="21.9" customHeight="1">
      <c r="D34" s="7"/>
      <c r="E34" s="7"/>
    </row>
    <row r="35" spans="4:5" ht="21.9" customHeight="1">
      <c r="D35" s="7"/>
      <c r="E35" s="7"/>
    </row>
    <row r="36" spans="4:5" ht="21.9" customHeight="1">
      <c r="D36" s="7"/>
      <c r="E36" s="7"/>
    </row>
    <row r="37" spans="4:5" ht="21.9" customHeight="1">
      <c r="D37" s="16"/>
      <c r="E37" s="7"/>
    </row>
    <row r="38" spans="4:5" ht="21.9" customHeight="1">
      <c r="D38" s="16"/>
      <c r="E38" s="7"/>
    </row>
    <row r="39" spans="4:5" ht="21.9" customHeight="1">
      <c r="D39" s="16"/>
      <c r="E39" s="7"/>
    </row>
    <row r="40" spans="4:5" ht="21.9" customHeight="1">
      <c r="D40" s="16"/>
      <c r="E40" s="7"/>
    </row>
    <row r="41" spans="4:5" ht="21.9" customHeight="1">
      <c r="D41" s="16"/>
      <c r="E41" s="7"/>
    </row>
    <row r="42" spans="4:5" ht="21.9" customHeight="1">
      <c r="D42" s="16"/>
      <c r="E42" s="7"/>
    </row>
    <row r="43" spans="4:5" ht="21.9" customHeight="1">
      <c r="D43" s="16"/>
    </row>
    <row r="44" spans="4:5" ht="21.9" customHeight="1">
      <c r="D44" s="16"/>
      <c r="E44" s="7"/>
    </row>
    <row r="45" spans="4:5" ht="21.9" customHeight="1">
      <c r="D45" s="16"/>
      <c r="E45" s="14"/>
    </row>
    <row r="46" spans="4:5" ht="21.9" customHeight="1">
      <c r="D46" s="16"/>
      <c r="E46" s="17"/>
    </row>
    <row r="47" spans="4:5" ht="21.9" customHeight="1">
      <c r="D47" s="16"/>
      <c r="E47" s="17"/>
    </row>
    <row r="48" spans="4:5" ht="21.9" customHeight="1">
      <c r="D48" s="16"/>
    </row>
    <row r="49" spans="4:5" ht="21.9" customHeight="1">
      <c r="D49" s="16"/>
    </row>
    <row r="50" spans="4:5" ht="21.9" customHeight="1">
      <c r="D50" s="16"/>
    </row>
    <row r="51" spans="4:5" ht="21.9" customHeight="1">
      <c r="D51" s="16"/>
    </row>
    <row r="52" spans="4:5" ht="21.9" customHeight="1">
      <c r="D52" s="5"/>
      <c r="E52" s="7"/>
    </row>
    <row r="53" spans="4:5" ht="21.9" customHeight="1">
      <c r="D53" s="5"/>
      <c r="E53" s="7"/>
    </row>
    <row r="54" spans="4:5" ht="21.9" customHeight="1">
      <c r="D54" s="5"/>
      <c r="E54" s="5"/>
    </row>
    <row r="55" spans="4:5" ht="21.9" customHeight="1">
      <c r="D55" s="5"/>
      <c r="E55" s="5"/>
    </row>
    <row r="56" spans="4:5" ht="21.9" customHeight="1">
      <c r="D56" s="5"/>
      <c r="E56" s="5"/>
    </row>
    <row r="57" spans="4:5" ht="21.9" customHeight="1">
      <c r="D57" s="5"/>
      <c r="E57" s="5"/>
    </row>
    <row r="58" spans="4:5" ht="21.9" customHeight="1">
      <c r="D58" s="5"/>
      <c r="E58" s="5"/>
    </row>
    <row r="59" spans="4:5" ht="21.9" customHeight="1">
      <c r="D59" s="5"/>
      <c r="E59" s="5"/>
    </row>
    <row r="60" spans="4:5" ht="21.9" customHeight="1">
      <c r="D60" s="5"/>
      <c r="E60" s="5"/>
    </row>
    <row r="61" spans="4:5" ht="21.9" customHeight="1">
      <c r="D61" s="5"/>
      <c r="E61" s="13"/>
    </row>
    <row r="62" spans="4:5" ht="21.9" customHeight="1">
      <c r="D62" s="5"/>
      <c r="E62" s="5"/>
    </row>
    <row r="63" spans="4:5" ht="21.9" customHeight="1">
      <c r="D63" s="7"/>
      <c r="E63" s="7"/>
    </row>
    <row r="64" spans="4:5" ht="21.9" customHeight="1">
      <c r="D64" s="12"/>
      <c r="E64" s="7"/>
    </row>
  </sheetData>
  <mergeCells count="7">
    <mergeCell ref="J4:K4"/>
    <mergeCell ref="B2:K2"/>
    <mergeCell ref="D4:E4"/>
    <mergeCell ref="H3:I3"/>
    <mergeCell ref="H4:I4"/>
    <mergeCell ref="B4:B5"/>
    <mergeCell ref="F4:G4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1" orientation="landscape" r:id="rId1"/>
  <headerFooter>
    <oddFooter>&amp;C&amp;14 15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rightToLeft="1" view="pageBreakPreview" topLeftCell="B1" zoomScaleSheetLayoutView="100" workbookViewId="0">
      <selection activeCell="P11" sqref="P11"/>
    </sheetView>
  </sheetViews>
  <sheetFormatPr defaultColWidth="9.109375" defaultRowHeight="21.9" customHeight="1"/>
  <cols>
    <col min="1" max="1" width="2.33203125" style="32" customWidth="1"/>
    <col min="2" max="2" width="13.33203125" style="90" customWidth="1"/>
    <col min="3" max="3" width="8.44140625" style="90" customWidth="1"/>
    <col min="4" max="4" width="17.6640625" style="90" customWidth="1"/>
    <col min="5" max="5" width="8.44140625" style="90" customWidth="1"/>
    <col min="6" max="6" width="12.6640625" style="90" customWidth="1"/>
    <col min="7" max="7" width="8.6640625" style="32" customWidth="1"/>
    <col min="8" max="8" width="15.5546875" style="32" customWidth="1"/>
    <col min="9" max="9" width="7.88671875" style="32" customWidth="1"/>
    <col min="10" max="10" width="19.44140625" style="32" customWidth="1"/>
    <col min="11" max="11" width="11.109375" style="32" bestFit="1" customWidth="1"/>
    <col min="12" max="14" width="9.109375" style="32"/>
    <col min="15" max="15" width="10.109375" style="32" bestFit="1" customWidth="1"/>
    <col min="16" max="16384" width="9.109375" style="32"/>
  </cols>
  <sheetData>
    <row r="1" spans="1:18" ht="24.75" customHeight="1"/>
    <row r="2" spans="1:18" ht="21.9" customHeight="1">
      <c r="B2" s="518" t="s">
        <v>146</v>
      </c>
      <c r="C2" s="518"/>
      <c r="D2" s="518"/>
      <c r="E2" s="518"/>
      <c r="F2" s="518"/>
      <c r="G2" s="518"/>
      <c r="H2" s="518"/>
      <c r="I2" s="518"/>
      <c r="J2" s="63"/>
      <c r="K2" s="35"/>
      <c r="O2" s="37"/>
    </row>
    <row r="3" spans="1:18" ht="21.9" customHeight="1" thickBot="1">
      <c r="B3" s="84" t="s">
        <v>59</v>
      </c>
      <c r="C3" s="84"/>
      <c r="D3" s="84"/>
      <c r="E3" s="84"/>
      <c r="F3" s="84"/>
      <c r="G3" s="72"/>
      <c r="H3" s="66"/>
      <c r="I3" s="25"/>
      <c r="J3" s="222" t="s">
        <v>61</v>
      </c>
      <c r="K3" s="228"/>
      <c r="O3" s="194"/>
    </row>
    <row r="4" spans="1:18" ht="21.9" customHeight="1" thickTop="1">
      <c r="B4" s="497" t="s">
        <v>8</v>
      </c>
      <c r="C4" s="480" t="s">
        <v>84</v>
      </c>
      <c r="D4" s="480"/>
      <c r="E4" s="480" t="s">
        <v>85</v>
      </c>
      <c r="F4" s="480"/>
      <c r="G4" s="480" t="s">
        <v>86</v>
      </c>
      <c r="H4" s="480"/>
      <c r="I4" s="480" t="s">
        <v>118</v>
      </c>
      <c r="J4" s="480"/>
      <c r="K4" s="35"/>
    </row>
    <row r="5" spans="1:18" ht="21.9" customHeight="1" thickBot="1">
      <c r="B5" s="498"/>
      <c r="C5" s="181" t="s">
        <v>9</v>
      </c>
      <c r="D5" s="181" t="s">
        <v>10</v>
      </c>
      <c r="E5" s="181" t="s">
        <v>9</v>
      </c>
      <c r="F5" s="181" t="s">
        <v>10</v>
      </c>
      <c r="G5" s="181" t="s">
        <v>9</v>
      </c>
      <c r="H5" s="181" t="s">
        <v>10</v>
      </c>
      <c r="I5" s="181" t="s">
        <v>9</v>
      </c>
      <c r="J5" s="181" t="s">
        <v>10</v>
      </c>
      <c r="K5" s="35"/>
    </row>
    <row r="6" spans="1:18" ht="21.9" customHeight="1">
      <c r="B6" s="223" t="s">
        <v>120</v>
      </c>
      <c r="C6" s="283">
        <v>9</v>
      </c>
      <c r="D6" s="283">
        <v>23909599</v>
      </c>
      <c r="E6" s="283">
        <v>0</v>
      </c>
      <c r="F6" s="283">
        <v>0</v>
      </c>
      <c r="G6" s="283">
        <v>6</v>
      </c>
      <c r="H6" s="283">
        <v>9971836</v>
      </c>
      <c r="I6" s="283">
        <f t="shared" ref="I6:I15" si="0">C6+E6+G6</f>
        <v>15</v>
      </c>
      <c r="J6" s="283">
        <f t="shared" ref="J6:J15" si="1">D6+F6+H6</f>
        <v>33881435</v>
      </c>
      <c r="K6" s="35"/>
    </row>
    <row r="7" spans="1:18" ht="16.5" customHeight="1">
      <c r="B7" s="89" t="s">
        <v>13</v>
      </c>
      <c r="C7" s="185">
        <v>13</v>
      </c>
      <c r="D7" s="185">
        <v>2781073</v>
      </c>
      <c r="E7" s="185">
        <v>0</v>
      </c>
      <c r="F7" s="185">
        <v>0</v>
      </c>
      <c r="G7" s="83">
        <v>0</v>
      </c>
      <c r="H7" s="83">
        <v>0</v>
      </c>
      <c r="I7" s="83">
        <f t="shared" si="0"/>
        <v>13</v>
      </c>
      <c r="J7" s="83">
        <f t="shared" si="1"/>
        <v>2781073</v>
      </c>
      <c r="K7" s="274"/>
      <c r="R7" s="50"/>
    </row>
    <row r="8" spans="1:18" s="146" customFormat="1" ht="16.5" customHeight="1">
      <c r="B8" s="116" t="s">
        <v>1</v>
      </c>
      <c r="C8" s="60">
        <v>8</v>
      </c>
      <c r="D8" s="60">
        <v>10871415</v>
      </c>
      <c r="E8" s="60">
        <v>0</v>
      </c>
      <c r="F8" s="60">
        <v>0</v>
      </c>
      <c r="G8" s="31">
        <v>5</v>
      </c>
      <c r="H8" s="31">
        <v>3135142</v>
      </c>
      <c r="I8" s="31">
        <f t="shared" si="0"/>
        <v>13</v>
      </c>
      <c r="J8" s="31">
        <f t="shared" si="1"/>
        <v>14006557</v>
      </c>
      <c r="K8" s="249"/>
    </row>
    <row r="9" spans="1:18" s="249" customFormat="1" ht="16.5" customHeight="1">
      <c r="B9" s="118" t="s">
        <v>93</v>
      </c>
      <c r="C9" s="128">
        <v>2</v>
      </c>
      <c r="D9" s="128">
        <v>2849124</v>
      </c>
      <c r="E9" s="128">
        <v>0</v>
      </c>
      <c r="F9" s="128">
        <v>0</v>
      </c>
      <c r="G9" s="111">
        <v>73</v>
      </c>
      <c r="H9" s="111">
        <v>49068703</v>
      </c>
      <c r="I9" s="111">
        <f t="shared" si="0"/>
        <v>75</v>
      </c>
      <c r="J9" s="111">
        <f t="shared" si="1"/>
        <v>51917827</v>
      </c>
    </row>
    <row r="10" spans="1:18" s="41" customFormat="1" ht="16.5" customHeight="1">
      <c r="A10" s="35"/>
      <c r="B10" s="88" t="s">
        <v>2</v>
      </c>
      <c r="C10" s="188">
        <v>44</v>
      </c>
      <c r="D10" s="188">
        <v>166461595</v>
      </c>
      <c r="E10" s="188">
        <v>0</v>
      </c>
      <c r="F10" s="188">
        <v>0</v>
      </c>
      <c r="G10" s="189">
        <v>0</v>
      </c>
      <c r="H10" s="189">
        <v>0</v>
      </c>
      <c r="I10" s="189">
        <f t="shared" si="0"/>
        <v>44</v>
      </c>
      <c r="J10" s="189">
        <f t="shared" si="1"/>
        <v>166461595</v>
      </c>
      <c r="K10" s="35"/>
    </row>
    <row r="11" spans="1:18" s="35" customFormat="1" ht="16.5" customHeight="1">
      <c r="B11" s="89" t="s">
        <v>3</v>
      </c>
      <c r="C11" s="191">
        <v>34</v>
      </c>
      <c r="D11" s="191">
        <v>32240530</v>
      </c>
      <c r="E11" s="191">
        <v>0</v>
      </c>
      <c r="F11" s="191">
        <v>0</v>
      </c>
      <c r="G11" s="192">
        <v>0</v>
      </c>
      <c r="H11" s="192">
        <v>0</v>
      </c>
      <c r="I11" s="192">
        <f t="shared" si="0"/>
        <v>34</v>
      </c>
      <c r="J11" s="192">
        <f t="shared" si="1"/>
        <v>32240530</v>
      </c>
    </row>
    <row r="12" spans="1:18" ht="16.5" customHeight="1">
      <c r="A12" s="35"/>
      <c r="B12" s="88" t="s">
        <v>94</v>
      </c>
      <c r="C12" s="188">
        <v>2</v>
      </c>
      <c r="D12" s="188">
        <v>1038792</v>
      </c>
      <c r="E12" s="188">
        <v>0</v>
      </c>
      <c r="F12" s="188">
        <v>0</v>
      </c>
      <c r="G12" s="189">
        <v>3</v>
      </c>
      <c r="H12" s="189">
        <v>1971927</v>
      </c>
      <c r="I12" s="189">
        <f t="shared" si="0"/>
        <v>5</v>
      </c>
      <c r="J12" s="175">
        <f t="shared" si="1"/>
        <v>3010719</v>
      </c>
      <c r="K12" s="35"/>
    </row>
    <row r="13" spans="1:18" ht="16.5" customHeight="1">
      <c r="A13" s="35"/>
      <c r="B13" s="87" t="s">
        <v>5</v>
      </c>
      <c r="C13" s="186">
        <v>2</v>
      </c>
      <c r="D13" s="186">
        <v>2792771</v>
      </c>
      <c r="E13" s="186">
        <v>0</v>
      </c>
      <c r="F13" s="186">
        <v>0</v>
      </c>
      <c r="G13" s="187">
        <v>4</v>
      </c>
      <c r="H13" s="187">
        <v>33847457</v>
      </c>
      <c r="I13" s="187">
        <f t="shared" si="0"/>
        <v>6</v>
      </c>
      <c r="J13" s="190">
        <f t="shared" si="1"/>
        <v>36640228</v>
      </c>
      <c r="K13" s="35"/>
    </row>
    <row r="14" spans="1:18" s="41" customFormat="1" ht="16.5" customHeight="1">
      <c r="A14" s="35"/>
      <c r="B14" s="88" t="s">
        <v>95</v>
      </c>
      <c r="C14" s="188">
        <v>2</v>
      </c>
      <c r="D14" s="188">
        <v>219295</v>
      </c>
      <c r="E14" s="188">
        <v>0</v>
      </c>
      <c r="F14" s="188">
        <v>0</v>
      </c>
      <c r="G14" s="189">
        <v>0</v>
      </c>
      <c r="H14" s="189">
        <v>0</v>
      </c>
      <c r="I14" s="189">
        <f t="shared" si="0"/>
        <v>2</v>
      </c>
      <c r="J14" s="250">
        <f t="shared" si="1"/>
        <v>219295</v>
      </c>
      <c r="K14" s="35"/>
    </row>
    <row r="15" spans="1:18" s="35" customFormat="1" ht="16.5" customHeight="1">
      <c r="B15" s="89" t="s">
        <v>77</v>
      </c>
      <c r="C15" s="191">
        <v>8</v>
      </c>
      <c r="D15" s="191">
        <v>43243048</v>
      </c>
      <c r="E15" s="191">
        <v>0</v>
      </c>
      <c r="F15" s="191">
        <v>0</v>
      </c>
      <c r="G15" s="192">
        <v>0</v>
      </c>
      <c r="H15" s="192">
        <v>0</v>
      </c>
      <c r="I15" s="192">
        <f t="shared" si="0"/>
        <v>8</v>
      </c>
      <c r="J15" s="192">
        <f t="shared" si="1"/>
        <v>43243048</v>
      </c>
    </row>
    <row r="16" spans="1:18" s="41" customFormat="1" ht="16.5" customHeight="1">
      <c r="A16" s="35"/>
      <c r="B16" s="88" t="s">
        <v>78</v>
      </c>
      <c r="C16" s="188">
        <v>20</v>
      </c>
      <c r="D16" s="188">
        <v>43634365</v>
      </c>
      <c r="E16" s="188">
        <v>5</v>
      </c>
      <c r="F16" s="188">
        <v>118530</v>
      </c>
      <c r="G16" s="189">
        <v>0</v>
      </c>
      <c r="H16" s="189">
        <v>0</v>
      </c>
      <c r="I16" s="189">
        <f>C16+E16+H16</f>
        <v>25</v>
      </c>
      <c r="J16" s="189">
        <f>D16+F16+H16</f>
        <v>43752895</v>
      </c>
      <c r="K16" s="35"/>
    </row>
    <row r="17" spans="2:11" ht="16.5" customHeight="1">
      <c r="B17" s="89" t="s">
        <v>6</v>
      </c>
      <c r="C17" s="191">
        <v>6</v>
      </c>
      <c r="D17" s="191">
        <v>6375278</v>
      </c>
      <c r="E17" s="191">
        <v>0</v>
      </c>
      <c r="F17" s="191">
        <v>0</v>
      </c>
      <c r="G17" s="192"/>
      <c r="H17" s="192">
        <v>0</v>
      </c>
      <c r="I17" s="192">
        <f>C17+E17+H17</f>
        <v>6</v>
      </c>
      <c r="J17" s="192">
        <f>D17+F17+H17</f>
        <v>6375278</v>
      </c>
      <c r="K17" s="35"/>
    </row>
    <row r="18" spans="2:11" ht="16.5" customHeight="1" thickBot="1">
      <c r="B18" s="88" t="s">
        <v>7</v>
      </c>
      <c r="C18" s="188">
        <v>4</v>
      </c>
      <c r="D18" s="188">
        <v>9961704</v>
      </c>
      <c r="E18" s="188">
        <v>13</v>
      </c>
      <c r="F18" s="188">
        <v>15253322</v>
      </c>
      <c r="G18" s="189">
        <v>12</v>
      </c>
      <c r="H18" s="189">
        <v>107318828</v>
      </c>
      <c r="I18" s="189">
        <f>C18+E18+G18</f>
        <v>29</v>
      </c>
      <c r="J18" s="189">
        <f>D18+F18+H18</f>
        <v>132533854</v>
      </c>
      <c r="K18" s="35"/>
    </row>
    <row r="19" spans="2:11" ht="16.5" customHeight="1" thickBot="1">
      <c r="B19" s="367" t="s">
        <v>0</v>
      </c>
      <c r="C19" s="368">
        <f t="shared" ref="C19:G19" si="2">SUM(C6:C18)</f>
        <v>154</v>
      </c>
      <c r="D19" s="368">
        <f>SUM(D6:D18)</f>
        <v>346378589</v>
      </c>
      <c r="E19" s="368">
        <f t="shared" si="2"/>
        <v>18</v>
      </c>
      <c r="F19" s="368">
        <f>SUM(F16:F18)</f>
        <v>15371852</v>
      </c>
      <c r="G19" s="368">
        <f t="shared" si="2"/>
        <v>103</v>
      </c>
      <c r="H19" s="368">
        <f>SUM(H6:H18)</f>
        <v>205313893</v>
      </c>
      <c r="I19" s="368">
        <f>C19+E19+G19</f>
        <v>275</v>
      </c>
      <c r="J19" s="368">
        <f>D19+F19+H19</f>
        <v>567064334</v>
      </c>
    </row>
    <row r="20" spans="2:11" ht="21.9" customHeight="1" thickTop="1">
      <c r="B20" s="98"/>
      <c r="C20" s="98"/>
      <c r="D20" s="98"/>
      <c r="E20" s="98"/>
      <c r="F20" s="98"/>
      <c r="G20" s="59"/>
      <c r="H20" s="59"/>
      <c r="I20" s="59"/>
      <c r="J20" s="59"/>
    </row>
    <row r="21" spans="2:11" ht="21.9" customHeight="1">
      <c r="F21" s="413"/>
    </row>
    <row r="23" spans="2:11" ht="21.9" customHeight="1">
      <c r="H23" s="50"/>
    </row>
  </sheetData>
  <mergeCells count="6">
    <mergeCell ref="B4:B5"/>
    <mergeCell ref="I4:J4"/>
    <mergeCell ref="B2:I2"/>
    <mergeCell ref="E4:F4"/>
    <mergeCell ref="C4:D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16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rightToLeft="1" view="pageBreakPreview" zoomScale="90" zoomScaleSheetLayoutView="90" workbookViewId="0">
      <selection activeCell="M26" sqref="M26"/>
    </sheetView>
  </sheetViews>
  <sheetFormatPr defaultRowHeight="21.9" customHeight="1"/>
  <cols>
    <col min="1" max="1" width="27.88671875" style="85" customWidth="1"/>
    <col min="2" max="2" width="9.88671875" customWidth="1"/>
    <col min="3" max="3" width="14.5546875" bestFit="1" customWidth="1"/>
    <col min="4" max="4" width="10" customWidth="1"/>
    <col min="5" max="5" width="12.88671875" customWidth="1"/>
    <col min="6" max="6" width="5" hidden="1" customWidth="1"/>
    <col min="7" max="7" width="5.109375" hidden="1" customWidth="1"/>
    <col min="8" max="8" width="10.109375" hidden="1" customWidth="1"/>
    <col min="9" max="9" width="2.33203125" hidden="1" customWidth="1"/>
    <col min="10" max="10" width="7.5546875" customWidth="1"/>
    <col min="11" max="11" width="12.88671875" customWidth="1"/>
    <col min="12" max="12" width="8.44140625" customWidth="1"/>
    <col min="13" max="13" width="15.109375" customWidth="1"/>
    <col min="21" max="21" width="12" bestFit="1" customWidth="1"/>
  </cols>
  <sheetData>
    <row r="1" spans="1:14" ht="27.75" customHeight="1"/>
    <row r="2" spans="1:14" ht="21.9" customHeight="1" thickBot="1">
      <c r="A2" s="484" t="s">
        <v>147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</row>
    <row r="3" spans="1:14" ht="21.9" customHeight="1" thickTop="1" thickBot="1">
      <c r="A3" s="520" t="s">
        <v>60</v>
      </c>
      <c r="B3" s="520"/>
      <c r="C3" s="71"/>
      <c r="D3" s="71"/>
      <c r="E3" s="71"/>
      <c r="F3" s="71"/>
      <c r="G3" s="103"/>
      <c r="H3" s="71"/>
      <c r="I3" s="71"/>
      <c r="J3" s="71"/>
      <c r="K3" s="71"/>
      <c r="L3" s="521" t="s">
        <v>61</v>
      </c>
      <c r="M3" s="521"/>
    </row>
    <row r="4" spans="1:14" ht="21.9" customHeight="1" thickTop="1">
      <c r="A4" s="497" t="s">
        <v>14</v>
      </c>
      <c r="B4" s="480" t="s">
        <v>148</v>
      </c>
      <c r="C4" s="480"/>
      <c r="D4" s="522" t="s">
        <v>199</v>
      </c>
      <c r="E4" s="522"/>
      <c r="F4" s="193"/>
      <c r="G4" s="193"/>
      <c r="H4" s="193"/>
      <c r="I4" s="193"/>
      <c r="J4" s="480" t="s">
        <v>198</v>
      </c>
      <c r="K4" s="480"/>
      <c r="L4" s="480" t="s">
        <v>115</v>
      </c>
      <c r="M4" s="480"/>
    </row>
    <row r="5" spans="1:14" ht="21.9" customHeight="1" thickBot="1">
      <c r="A5" s="498"/>
      <c r="B5" s="381" t="s">
        <v>9</v>
      </c>
      <c r="C5" s="381" t="s">
        <v>10</v>
      </c>
      <c r="D5" s="381" t="s">
        <v>9</v>
      </c>
      <c r="E5" s="381" t="s">
        <v>10</v>
      </c>
      <c r="F5" s="193"/>
      <c r="G5" s="193"/>
      <c r="H5" s="193"/>
      <c r="I5" s="193"/>
      <c r="J5" s="381" t="s">
        <v>9</v>
      </c>
      <c r="K5" s="381" t="s">
        <v>10</v>
      </c>
      <c r="L5" s="381" t="s">
        <v>9</v>
      </c>
      <c r="M5" s="381" t="s">
        <v>10</v>
      </c>
    </row>
    <row r="6" spans="1:14" ht="21.9" customHeight="1">
      <c r="A6" s="223" t="s">
        <v>96</v>
      </c>
      <c r="B6" s="226">
        <v>2</v>
      </c>
      <c r="C6" s="60">
        <v>367000</v>
      </c>
      <c r="D6" s="226">
        <v>0</v>
      </c>
      <c r="E6" s="226">
        <v>0</v>
      </c>
      <c r="F6" s="232"/>
      <c r="G6" s="232"/>
      <c r="H6" s="232"/>
      <c r="I6" s="232"/>
      <c r="J6" s="226">
        <v>0</v>
      </c>
      <c r="K6" s="226">
        <v>0</v>
      </c>
      <c r="L6" s="226">
        <f t="shared" ref="L6:L16" si="0">B6+D6+J6</f>
        <v>2</v>
      </c>
      <c r="M6" s="60">
        <f t="shared" ref="M6:M16" si="1">C6+E6+K6</f>
        <v>367000</v>
      </c>
      <c r="N6" s="17"/>
    </row>
    <row r="7" spans="1:14" ht="16.5" customHeight="1">
      <c r="A7" s="147" t="s">
        <v>39</v>
      </c>
      <c r="B7" s="128">
        <v>26</v>
      </c>
      <c r="C7" s="128">
        <v>33924035</v>
      </c>
      <c r="D7" s="128">
        <v>11</v>
      </c>
      <c r="E7" s="128">
        <v>14947022</v>
      </c>
      <c r="F7" s="128"/>
      <c r="G7" s="128"/>
      <c r="H7" s="128"/>
      <c r="I7" s="128"/>
      <c r="J7" s="128">
        <v>0</v>
      </c>
      <c r="K7" s="128">
        <v>0</v>
      </c>
      <c r="L7" s="128">
        <f t="shared" si="0"/>
        <v>37</v>
      </c>
      <c r="M7" s="128">
        <f t="shared" si="1"/>
        <v>48871057</v>
      </c>
      <c r="N7" s="17"/>
    </row>
    <row r="8" spans="1:14" s="241" customFormat="1" ht="16.5" customHeight="1">
      <c r="A8" s="148" t="s">
        <v>18</v>
      </c>
      <c r="B8" s="60">
        <v>1</v>
      </c>
      <c r="C8" s="60">
        <v>79000</v>
      </c>
      <c r="D8" s="60">
        <v>0</v>
      </c>
      <c r="E8" s="60">
        <v>0</v>
      </c>
      <c r="F8" s="60"/>
      <c r="G8" s="60"/>
      <c r="H8" s="60"/>
      <c r="I8" s="60"/>
      <c r="J8" s="60">
        <v>0</v>
      </c>
      <c r="K8" s="60">
        <v>0</v>
      </c>
      <c r="L8" s="60">
        <f t="shared" si="0"/>
        <v>1</v>
      </c>
      <c r="M8" s="60">
        <f t="shared" si="1"/>
        <v>79000</v>
      </c>
      <c r="N8" s="17"/>
    </row>
    <row r="9" spans="1:14" s="17" customFormat="1" ht="16.5" customHeight="1">
      <c r="A9" s="147" t="s">
        <v>19</v>
      </c>
      <c r="B9" s="128">
        <v>11</v>
      </c>
      <c r="C9" s="128">
        <v>205767220</v>
      </c>
      <c r="D9" s="128">
        <v>0</v>
      </c>
      <c r="E9" s="128">
        <v>0</v>
      </c>
      <c r="F9" s="128"/>
      <c r="G9" s="128"/>
      <c r="H9" s="128"/>
      <c r="I9" s="128"/>
      <c r="J9" s="128">
        <v>2</v>
      </c>
      <c r="K9" s="128">
        <v>1068814</v>
      </c>
      <c r="L9" s="128">
        <f t="shared" si="0"/>
        <v>13</v>
      </c>
      <c r="M9" s="128">
        <f t="shared" si="1"/>
        <v>206836034</v>
      </c>
    </row>
    <row r="10" spans="1:14" s="241" customFormat="1" ht="16.5" customHeight="1">
      <c r="A10" s="148" t="s">
        <v>126</v>
      </c>
      <c r="B10" s="60">
        <v>1</v>
      </c>
      <c r="C10" s="60">
        <v>3520273</v>
      </c>
      <c r="D10" s="60">
        <v>0</v>
      </c>
      <c r="E10" s="60">
        <v>0</v>
      </c>
      <c r="F10" s="60"/>
      <c r="G10" s="60"/>
      <c r="H10" s="60"/>
      <c r="I10" s="60"/>
      <c r="J10" s="60">
        <v>0</v>
      </c>
      <c r="K10" s="60">
        <v>0</v>
      </c>
      <c r="L10" s="60">
        <f t="shared" si="0"/>
        <v>1</v>
      </c>
      <c r="M10" s="60">
        <f t="shared" si="1"/>
        <v>3520273</v>
      </c>
      <c r="N10" s="17"/>
    </row>
    <row r="11" spans="1:14" s="17" customFormat="1" ht="16.5" customHeight="1">
      <c r="A11" s="147" t="s">
        <v>21</v>
      </c>
      <c r="B11" s="128">
        <v>0</v>
      </c>
      <c r="C11" s="128">
        <v>0</v>
      </c>
      <c r="D11" s="128">
        <v>2</v>
      </c>
      <c r="E11" s="128">
        <v>306300</v>
      </c>
      <c r="F11" s="128"/>
      <c r="G11" s="128"/>
      <c r="H11" s="128"/>
      <c r="I11" s="128"/>
      <c r="J11" s="128">
        <v>0</v>
      </c>
      <c r="K11" s="128">
        <v>0</v>
      </c>
      <c r="L11" s="128">
        <f t="shared" si="0"/>
        <v>2</v>
      </c>
      <c r="M11" s="128">
        <f t="shared" si="1"/>
        <v>306300</v>
      </c>
    </row>
    <row r="12" spans="1:14" s="241" customFormat="1" ht="16.5" customHeight="1">
      <c r="A12" s="148" t="s">
        <v>29</v>
      </c>
      <c r="B12" s="60">
        <v>42</v>
      </c>
      <c r="C12" s="60">
        <v>15521710</v>
      </c>
      <c r="D12" s="60">
        <v>0</v>
      </c>
      <c r="E12" s="60">
        <v>0</v>
      </c>
      <c r="F12" s="60"/>
      <c r="G12" s="60"/>
      <c r="H12" s="60"/>
      <c r="I12" s="60"/>
      <c r="J12" s="60">
        <v>5</v>
      </c>
      <c r="K12" s="60">
        <v>3173091</v>
      </c>
      <c r="L12" s="60">
        <f t="shared" si="0"/>
        <v>47</v>
      </c>
      <c r="M12" s="60">
        <f t="shared" si="1"/>
        <v>18694801</v>
      </c>
      <c r="N12" s="17"/>
    </row>
    <row r="13" spans="1:14" s="17" customFormat="1" ht="16.5" customHeight="1">
      <c r="A13" s="147" t="s">
        <v>57</v>
      </c>
      <c r="B13" s="128">
        <v>8</v>
      </c>
      <c r="C13" s="128">
        <v>15506343</v>
      </c>
      <c r="D13" s="128">
        <v>0</v>
      </c>
      <c r="E13" s="128">
        <v>0</v>
      </c>
      <c r="F13" s="128"/>
      <c r="G13" s="128"/>
      <c r="H13" s="128"/>
      <c r="I13" s="128"/>
      <c r="J13" s="128">
        <v>0</v>
      </c>
      <c r="K13" s="128">
        <v>0</v>
      </c>
      <c r="L13" s="128">
        <f t="shared" si="0"/>
        <v>8</v>
      </c>
      <c r="M13" s="128">
        <f t="shared" si="1"/>
        <v>15506343</v>
      </c>
    </row>
    <row r="14" spans="1:14" s="241" customFormat="1" ht="16.5" customHeight="1">
      <c r="A14" s="148" t="s">
        <v>22</v>
      </c>
      <c r="B14" s="60">
        <v>4</v>
      </c>
      <c r="C14" s="60">
        <v>2891447</v>
      </c>
      <c r="D14" s="60">
        <v>0</v>
      </c>
      <c r="E14" s="60">
        <v>0</v>
      </c>
      <c r="F14" s="60"/>
      <c r="G14" s="60"/>
      <c r="H14" s="60"/>
      <c r="I14" s="60"/>
      <c r="J14" s="60">
        <v>2</v>
      </c>
      <c r="K14" s="60">
        <v>2262568</v>
      </c>
      <c r="L14" s="60">
        <f t="shared" si="0"/>
        <v>6</v>
      </c>
      <c r="M14" s="60">
        <f t="shared" si="1"/>
        <v>5154015</v>
      </c>
      <c r="N14" s="17"/>
    </row>
    <row r="15" spans="1:14" s="17" customFormat="1" ht="16.5" customHeight="1">
      <c r="A15" s="147" t="s">
        <v>23</v>
      </c>
      <c r="B15" s="128">
        <v>3</v>
      </c>
      <c r="C15" s="128">
        <v>4229292</v>
      </c>
      <c r="D15" s="128">
        <v>0</v>
      </c>
      <c r="E15" s="128">
        <v>0</v>
      </c>
      <c r="F15" s="128"/>
      <c r="G15" s="128"/>
      <c r="H15" s="128"/>
      <c r="I15" s="128"/>
      <c r="J15" s="128">
        <v>0</v>
      </c>
      <c r="K15" s="128">
        <v>0</v>
      </c>
      <c r="L15" s="128">
        <f t="shared" si="0"/>
        <v>3</v>
      </c>
      <c r="M15" s="128">
        <f t="shared" si="1"/>
        <v>4229292</v>
      </c>
    </row>
    <row r="16" spans="1:14" s="241" customFormat="1" ht="16.5" customHeight="1">
      <c r="A16" s="148" t="s">
        <v>24</v>
      </c>
      <c r="B16" s="60">
        <v>1</v>
      </c>
      <c r="C16" s="60">
        <v>366740</v>
      </c>
      <c r="D16" s="60">
        <v>0</v>
      </c>
      <c r="E16" s="60">
        <v>0</v>
      </c>
      <c r="F16" s="60"/>
      <c r="G16" s="60"/>
      <c r="H16" s="60"/>
      <c r="I16" s="60"/>
      <c r="J16" s="60">
        <v>0</v>
      </c>
      <c r="K16" s="60">
        <v>0</v>
      </c>
      <c r="L16" s="60">
        <f t="shared" si="0"/>
        <v>1</v>
      </c>
      <c r="M16" s="60">
        <f t="shared" si="1"/>
        <v>366740</v>
      </c>
      <c r="N16" s="17"/>
    </row>
    <row r="17" spans="1:21" s="17" customFormat="1" ht="16.5" customHeight="1">
      <c r="A17" s="147" t="s">
        <v>97</v>
      </c>
      <c r="B17" s="128">
        <v>1</v>
      </c>
      <c r="C17" s="128">
        <v>28586</v>
      </c>
      <c r="D17" s="128">
        <v>0</v>
      </c>
      <c r="E17" s="128">
        <v>0</v>
      </c>
      <c r="F17" s="128"/>
      <c r="G17" s="128"/>
      <c r="H17" s="128"/>
      <c r="I17" s="128"/>
      <c r="J17" s="128">
        <v>0</v>
      </c>
      <c r="K17" s="128">
        <v>0</v>
      </c>
      <c r="L17" s="128">
        <f>B17+D17+E17</f>
        <v>1</v>
      </c>
      <c r="M17" s="128">
        <f t="shared" ref="M17:M26" si="2">C17+E17+K17</f>
        <v>28586</v>
      </c>
    </row>
    <row r="18" spans="1:21" s="241" customFormat="1" ht="16.5" customHeight="1">
      <c r="A18" s="148" t="s">
        <v>79</v>
      </c>
      <c r="B18" s="60">
        <v>1</v>
      </c>
      <c r="C18" s="60">
        <v>1806644</v>
      </c>
      <c r="D18" s="60">
        <v>0</v>
      </c>
      <c r="E18" s="60">
        <v>0</v>
      </c>
      <c r="F18" s="60"/>
      <c r="G18" s="60"/>
      <c r="H18" s="60"/>
      <c r="I18" s="60"/>
      <c r="J18" s="60">
        <v>0</v>
      </c>
      <c r="K18" s="60">
        <v>0</v>
      </c>
      <c r="L18" s="60">
        <f t="shared" ref="L18:L26" si="3">B18+D18+J18</f>
        <v>1</v>
      </c>
      <c r="M18" s="60">
        <f t="shared" si="2"/>
        <v>1806644</v>
      </c>
      <c r="N18" s="17"/>
    </row>
    <row r="19" spans="1:21" ht="16.5" customHeight="1">
      <c r="A19" s="149" t="s">
        <v>26</v>
      </c>
      <c r="B19" s="150">
        <v>30</v>
      </c>
      <c r="C19" s="150">
        <v>35844691</v>
      </c>
      <c r="D19" s="150">
        <v>0</v>
      </c>
      <c r="E19" s="150">
        <v>0</v>
      </c>
      <c r="F19" s="150"/>
      <c r="G19" s="150"/>
      <c r="H19" s="150"/>
      <c r="I19" s="150"/>
      <c r="J19" s="150">
        <v>91</v>
      </c>
      <c r="K19" s="150">
        <v>166824673</v>
      </c>
      <c r="L19" s="150">
        <f t="shared" si="3"/>
        <v>121</v>
      </c>
      <c r="M19" s="150">
        <f t="shared" si="2"/>
        <v>202669364</v>
      </c>
      <c r="N19" s="17"/>
    </row>
    <row r="20" spans="1:21" ht="16.5" customHeight="1">
      <c r="A20" s="148" t="s">
        <v>25</v>
      </c>
      <c r="B20" s="60">
        <v>7</v>
      </c>
      <c r="C20" s="60">
        <v>7827800</v>
      </c>
      <c r="D20" s="60">
        <v>0</v>
      </c>
      <c r="E20" s="60">
        <v>0</v>
      </c>
      <c r="F20" s="60"/>
      <c r="G20" s="60"/>
      <c r="H20" s="60"/>
      <c r="I20" s="60"/>
      <c r="J20" s="60">
        <v>0</v>
      </c>
      <c r="K20" s="60">
        <v>0</v>
      </c>
      <c r="L20" s="60">
        <f t="shared" si="3"/>
        <v>7</v>
      </c>
      <c r="M20" s="60">
        <f t="shared" si="2"/>
        <v>7827800</v>
      </c>
      <c r="N20" s="17"/>
    </row>
    <row r="21" spans="1:21" ht="16.5" customHeight="1">
      <c r="A21" s="149" t="s">
        <v>80</v>
      </c>
      <c r="B21" s="150">
        <v>5</v>
      </c>
      <c r="C21" s="150">
        <v>243747</v>
      </c>
      <c r="D21" s="150">
        <v>0</v>
      </c>
      <c r="E21" s="150">
        <v>0</v>
      </c>
      <c r="F21" s="150"/>
      <c r="G21" s="150"/>
      <c r="H21" s="150"/>
      <c r="I21" s="150"/>
      <c r="J21" s="150">
        <v>0</v>
      </c>
      <c r="K21" s="150">
        <v>0</v>
      </c>
      <c r="L21" s="150">
        <f t="shared" si="3"/>
        <v>5</v>
      </c>
      <c r="M21" s="150">
        <f t="shared" si="2"/>
        <v>243747</v>
      </c>
    </row>
    <row r="22" spans="1:21" ht="16.5" customHeight="1">
      <c r="A22" s="148" t="s">
        <v>81</v>
      </c>
      <c r="B22" s="60">
        <v>5</v>
      </c>
      <c r="C22" s="60">
        <v>2039089</v>
      </c>
      <c r="D22" s="60">
        <v>0</v>
      </c>
      <c r="E22" s="60">
        <v>0</v>
      </c>
      <c r="F22" s="60"/>
      <c r="G22" s="60"/>
      <c r="H22" s="60"/>
      <c r="I22" s="60"/>
      <c r="J22" s="60">
        <v>0</v>
      </c>
      <c r="K22" s="60">
        <v>0</v>
      </c>
      <c r="L22" s="60">
        <f t="shared" si="3"/>
        <v>5</v>
      </c>
      <c r="M22" s="60">
        <f t="shared" si="2"/>
        <v>2039089</v>
      </c>
      <c r="U22" s="10"/>
    </row>
    <row r="23" spans="1:21" s="17" customFormat="1" ht="16.5" customHeight="1">
      <c r="A23" s="320" t="s">
        <v>122</v>
      </c>
      <c r="B23" s="321">
        <v>2</v>
      </c>
      <c r="C23" s="321">
        <v>779575</v>
      </c>
      <c r="D23" s="321">
        <v>0</v>
      </c>
      <c r="E23" s="321">
        <v>0</v>
      </c>
      <c r="F23" s="321"/>
      <c r="G23" s="321"/>
      <c r="H23" s="321"/>
      <c r="I23" s="321"/>
      <c r="J23" s="321">
        <v>0</v>
      </c>
      <c r="K23" s="321">
        <v>0</v>
      </c>
      <c r="L23" s="321">
        <f t="shared" si="3"/>
        <v>2</v>
      </c>
      <c r="M23" s="321">
        <f t="shared" si="2"/>
        <v>779575</v>
      </c>
      <c r="U23" s="242"/>
    </row>
    <row r="24" spans="1:21" ht="16.5" customHeight="1">
      <c r="A24" s="298" t="s">
        <v>123</v>
      </c>
      <c r="B24" s="173">
        <v>0</v>
      </c>
      <c r="C24" s="173">
        <v>0</v>
      </c>
      <c r="D24" s="173">
        <v>0</v>
      </c>
      <c r="E24" s="173">
        <v>0</v>
      </c>
      <c r="F24" s="173"/>
      <c r="G24" s="173"/>
      <c r="H24" s="173"/>
      <c r="I24" s="173"/>
      <c r="J24" s="173">
        <v>1</v>
      </c>
      <c r="K24" s="173">
        <v>7557023</v>
      </c>
      <c r="L24" s="173">
        <f t="shared" si="3"/>
        <v>1</v>
      </c>
      <c r="M24" s="173">
        <f t="shared" si="2"/>
        <v>7557023</v>
      </c>
    </row>
    <row r="25" spans="1:21" ht="15" customHeight="1" thickBot="1">
      <c r="A25" s="200" t="s">
        <v>28</v>
      </c>
      <c r="B25" s="201">
        <v>4</v>
      </c>
      <c r="C25" s="201">
        <v>15635897</v>
      </c>
      <c r="D25" s="201">
        <v>5</v>
      </c>
      <c r="E25" s="201">
        <v>118530</v>
      </c>
      <c r="F25" s="201"/>
      <c r="G25" s="201"/>
      <c r="H25" s="201"/>
      <c r="I25" s="201"/>
      <c r="J25" s="201">
        <v>2</v>
      </c>
      <c r="K25" s="201">
        <v>24427724</v>
      </c>
      <c r="L25" s="201">
        <f t="shared" si="3"/>
        <v>11</v>
      </c>
      <c r="M25" s="201">
        <f t="shared" si="2"/>
        <v>40182151</v>
      </c>
    </row>
    <row r="26" spans="1:21" ht="15" customHeight="1" thickBot="1">
      <c r="A26" s="202" t="s">
        <v>0</v>
      </c>
      <c r="B26" s="57">
        <f>SUM(B6:B25)</f>
        <v>154</v>
      </c>
      <c r="C26" s="57">
        <f>SUM(C6:C25)</f>
        <v>346379089</v>
      </c>
      <c r="D26" s="57">
        <f>SUM(D6:D25)</f>
        <v>18</v>
      </c>
      <c r="E26" s="57">
        <f>SUM(E6:E25)</f>
        <v>15371852</v>
      </c>
      <c r="F26" s="57"/>
      <c r="G26" s="57"/>
      <c r="H26" s="57"/>
      <c r="I26" s="57"/>
      <c r="J26" s="57">
        <f>SUM(J6:J25)</f>
        <v>103</v>
      </c>
      <c r="K26" s="57">
        <f>SUM(K6:K25)</f>
        <v>205313893</v>
      </c>
      <c r="L26" s="57">
        <f t="shared" si="3"/>
        <v>275</v>
      </c>
      <c r="M26" s="57">
        <f t="shared" si="2"/>
        <v>567064834</v>
      </c>
    </row>
    <row r="27" spans="1:21" s="7" customFormat="1" ht="24" customHeight="1" thickTop="1">
      <c r="A27" s="172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</row>
    <row r="28" spans="1:21" s="7" customFormat="1" ht="21.9" customHeight="1">
      <c r="A28" s="519"/>
      <c r="B28" s="519"/>
      <c r="C28" s="519"/>
      <c r="D28" s="392"/>
    </row>
  </sheetData>
  <mergeCells count="9">
    <mergeCell ref="A2:M2"/>
    <mergeCell ref="A28:C28"/>
    <mergeCell ref="A3:B3"/>
    <mergeCell ref="L3:M3"/>
    <mergeCell ref="B4:C4"/>
    <mergeCell ref="D4:E4"/>
    <mergeCell ref="L4:M4"/>
    <mergeCell ref="A4:A5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headerFooter>
    <oddFooter>&amp;C&amp;14 17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"/>
  <sheetViews>
    <sheetView rightToLeft="1" topLeftCell="A4" workbookViewId="0">
      <selection activeCell="H17" sqref="H17"/>
    </sheetView>
  </sheetViews>
  <sheetFormatPr defaultRowHeight="13.2"/>
  <cols>
    <col min="1" max="1" width="18.109375" customWidth="1"/>
    <col min="2" max="2" width="21.88671875" customWidth="1"/>
    <col min="3" max="3" width="6" customWidth="1"/>
    <col min="4" max="4" width="15.109375" customWidth="1"/>
    <col min="5" max="5" width="6.6640625" customWidth="1"/>
    <col min="6" max="6" width="13.109375" customWidth="1"/>
    <col min="7" max="7" width="9.6640625" customWidth="1"/>
    <col min="8" max="8" width="13.88671875" customWidth="1"/>
    <col min="9" max="9" width="2.6640625" customWidth="1"/>
  </cols>
  <sheetData>
    <row r="7" spans="2:17" ht="17.399999999999999">
      <c r="B7" s="484" t="s">
        <v>149</v>
      </c>
      <c r="C7" s="484"/>
      <c r="D7" s="484"/>
      <c r="E7" s="484"/>
      <c r="F7" s="484"/>
      <c r="G7" s="484"/>
      <c r="H7" s="484"/>
      <c r="I7" s="41"/>
    </row>
    <row r="8" spans="2:17" ht="16.2" thickBot="1">
      <c r="B8" s="523" t="s">
        <v>73</v>
      </c>
      <c r="C8" s="523"/>
      <c r="D8" s="69"/>
      <c r="E8" s="527"/>
      <c r="F8" s="527"/>
      <c r="G8" s="524" t="s">
        <v>88</v>
      </c>
      <c r="H8" s="524"/>
      <c r="I8" s="524"/>
    </row>
    <row r="9" spans="2:17" ht="16.2" thickTop="1">
      <c r="B9" s="525" t="s">
        <v>14</v>
      </c>
      <c r="C9" s="522" t="s">
        <v>154</v>
      </c>
      <c r="D9" s="522"/>
      <c r="E9" s="522" t="s">
        <v>157</v>
      </c>
      <c r="F9" s="522"/>
      <c r="G9" s="339" t="s">
        <v>0</v>
      </c>
      <c r="H9" s="339"/>
      <c r="I9" s="339"/>
      <c r="Q9" s="70"/>
    </row>
    <row r="10" spans="2:17" ht="16.2" thickBot="1">
      <c r="B10" s="526"/>
      <c r="C10" s="369" t="s">
        <v>9</v>
      </c>
      <c r="D10" s="369" t="s">
        <v>10</v>
      </c>
      <c r="E10" s="369" t="s">
        <v>127</v>
      </c>
      <c r="F10" s="369" t="s">
        <v>156</v>
      </c>
      <c r="G10" s="369" t="s">
        <v>9</v>
      </c>
      <c r="H10" s="369" t="s">
        <v>10</v>
      </c>
      <c r="I10" s="369"/>
      <c r="Q10" s="70"/>
    </row>
    <row r="11" spans="2:17" ht="16.2" thickTop="1">
      <c r="B11" s="299" t="s">
        <v>99</v>
      </c>
      <c r="C11" s="175">
        <v>4</v>
      </c>
      <c r="D11" s="175">
        <v>10742359</v>
      </c>
      <c r="E11" s="175">
        <v>0</v>
      </c>
      <c r="F11" s="175">
        <v>0</v>
      </c>
      <c r="G11" s="175">
        <f t="shared" ref="G11:H16" si="0">C11+E11</f>
        <v>4</v>
      </c>
      <c r="H11" s="175">
        <f t="shared" si="0"/>
        <v>10742359</v>
      </c>
      <c r="I11" s="269"/>
      <c r="Q11" s="70"/>
    </row>
    <row r="12" spans="2:17" ht="15.6">
      <c r="B12" s="270" t="s">
        <v>19</v>
      </c>
      <c r="C12" s="230">
        <v>0</v>
      </c>
      <c r="D12" s="230">
        <v>0</v>
      </c>
      <c r="E12" s="230">
        <v>1</v>
      </c>
      <c r="F12" s="230">
        <v>80690</v>
      </c>
      <c r="G12" s="230">
        <f t="shared" si="0"/>
        <v>1</v>
      </c>
      <c r="H12" s="230">
        <f t="shared" si="0"/>
        <v>80690</v>
      </c>
      <c r="I12" s="271"/>
      <c r="Q12" s="70"/>
    </row>
    <row r="13" spans="2:17" ht="15.6">
      <c r="B13" s="299" t="s">
        <v>29</v>
      </c>
      <c r="C13" s="283">
        <v>0</v>
      </c>
      <c r="D13" s="283">
        <v>0</v>
      </c>
      <c r="E13" s="283">
        <v>4</v>
      </c>
      <c r="F13" s="283">
        <v>2589146</v>
      </c>
      <c r="G13" s="283">
        <f t="shared" si="0"/>
        <v>4</v>
      </c>
      <c r="H13" s="283">
        <f t="shared" si="0"/>
        <v>2589146</v>
      </c>
      <c r="I13" s="300"/>
      <c r="Q13" s="70"/>
    </row>
    <row r="14" spans="2:17" s="17" customFormat="1" ht="15.6">
      <c r="B14" s="270" t="s">
        <v>22</v>
      </c>
      <c r="C14" s="228">
        <v>4</v>
      </c>
      <c r="D14" s="228">
        <v>2891447</v>
      </c>
      <c r="E14" s="228">
        <v>0</v>
      </c>
      <c r="F14" s="228">
        <v>0</v>
      </c>
      <c r="G14" s="228">
        <f t="shared" si="0"/>
        <v>4</v>
      </c>
      <c r="H14" s="228">
        <f t="shared" si="0"/>
        <v>2891447</v>
      </c>
      <c r="I14" s="301"/>
      <c r="Q14" s="271"/>
    </row>
    <row r="15" spans="2:17" ht="15.6">
      <c r="B15" s="299" t="s">
        <v>26</v>
      </c>
      <c r="C15" s="283">
        <v>0</v>
      </c>
      <c r="D15" s="283">
        <v>0</v>
      </c>
      <c r="E15" s="283">
        <v>1</v>
      </c>
      <c r="F15" s="283">
        <v>7302000</v>
      </c>
      <c r="G15" s="283">
        <f t="shared" si="0"/>
        <v>1</v>
      </c>
      <c r="H15" s="283">
        <f t="shared" si="0"/>
        <v>7302000</v>
      </c>
      <c r="I15" s="300"/>
      <c r="Q15" s="70"/>
    </row>
    <row r="16" spans="2:17" ht="16.2" thickBot="1">
      <c r="B16" s="270" t="s">
        <v>28</v>
      </c>
      <c r="C16" s="230">
        <v>1</v>
      </c>
      <c r="D16" s="230">
        <v>10275793</v>
      </c>
      <c r="E16" s="230">
        <v>0</v>
      </c>
      <c r="F16" s="230">
        <v>0</v>
      </c>
      <c r="G16" s="230">
        <f t="shared" si="0"/>
        <v>1</v>
      </c>
      <c r="H16" s="230">
        <f t="shared" si="0"/>
        <v>10275793</v>
      </c>
      <c r="I16" s="271"/>
    </row>
    <row r="17" spans="2:9" ht="16.2" thickBot="1">
      <c r="B17" s="272" t="s">
        <v>0</v>
      </c>
      <c r="C17" s="323">
        <f t="shared" ref="C17:G17" si="1">SUM(C11:C16)</f>
        <v>9</v>
      </c>
      <c r="D17" s="323">
        <f>SUM(D11:D16)</f>
        <v>23909599</v>
      </c>
      <c r="E17" s="273">
        <f t="shared" si="1"/>
        <v>6</v>
      </c>
      <c r="F17" s="323">
        <f t="shared" si="1"/>
        <v>9971836</v>
      </c>
      <c r="G17" s="273">
        <f t="shared" si="1"/>
        <v>15</v>
      </c>
      <c r="H17" s="273">
        <f>D17+F17</f>
        <v>33881435</v>
      </c>
      <c r="I17" s="273"/>
    </row>
    <row r="18" spans="2:9" ht="15.6" thickTop="1">
      <c r="B18" s="99"/>
      <c r="C18" s="70"/>
      <c r="D18" s="70"/>
      <c r="E18" s="70"/>
      <c r="F18" s="70"/>
      <c r="G18" s="70"/>
      <c r="H18" s="70"/>
      <c r="I18" s="70"/>
    </row>
    <row r="19" spans="2:9">
      <c r="B19" s="90"/>
      <c r="C19" s="32"/>
      <c r="D19" s="32"/>
      <c r="E19" s="32"/>
      <c r="F19" s="32"/>
      <c r="G19" s="32"/>
      <c r="H19" s="32"/>
      <c r="I19" s="32"/>
    </row>
    <row r="20" spans="2:9">
      <c r="B20" s="90"/>
      <c r="C20" s="32"/>
      <c r="D20" s="413"/>
      <c r="E20" s="32"/>
      <c r="F20" s="32"/>
      <c r="G20" s="32"/>
      <c r="H20" s="32"/>
      <c r="I20" s="32"/>
    </row>
    <row r="23" spans="2:9">
      <c r="H23" s="10"/>
    </row>
    <row r="24" spans="2:9">
      <c r="H24" s="10"/>
    </row>
    <row r="28" spans="2:9" ht="9" customHeight="1"/>
  </sheetData>
  <mergeCells count="7">
    <mergeCell ref="B7:H7"/>
    <mergeCell ref="B8:C8"/>
    <mergeCell ref="G8:I8"/>
    <mergeCell ref="B9:B10"/>
    <mergeCell ref="C9:D9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&amp;C&amp;14 18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41"/>
  <sheetViews>
    <sheetView rightToLeft="1" workbookViewId="0">
      <selection activeCell="F15" sqref="F15"/>
    </sheetView>
  </sheetViews>
  <sheetFormatPr defaultRowHeight="13.2"/>
  <cols>
    <col min="1" max="1" width="16.109375" customWidth="1"/>
    <col min="2" max="2" width="16.5546875" customWidth="1"/>
    <col min="3" max="3" width="7.88671875" customWidth="1"/>
    <col min="4" max="4" width="19.33203125" customWidth="1"/>
    <col min="5" max="5" width="14" customWidth="1"/>
    <col min="6" max="6" width="32.44140625" customWidth="1"/>
    <col min="7" max="7" width="4.6640625" customWidth="1"/>
    <col min="8" max="8" width="11" customWidth="1"/>
    <col min="9" max="9" width="0.44140625" customWidth="1"/>
  </cols>
  <sheetData>
    <row r="7" spans="2:7" ht="16.5" customHeight="1"/>
    <row r="8" spans="2:7" ht="16.5" customHeight="1">
      <c r="B8" s="325"/>
      <c r="C8" s="325"/>
      <c r="D8" s="325"/>
      <c r="E8" s="325"/>
      <c r="F8" s="325"/>
    </row>
    <row r="9" spans="2:7" ht="24.75" customHeight="1">
      <c r="B9" s="528" t="s">
        <v>150</v>
      </c>
      <c r="C9" s="528"/>
      <c r="D9" s="528"/>
      <c r="E9" s="528"/>
      <c r="F9" s="528"/>
      <c r="G9" s="32"/>
    </row>
    <row r="10" spans="2:7" ht="17.25" customHeight="1" thickBot="1">
      <c r="B10" s="523" t="s">
        <v>73</v>
      </c>
      <c r="C10" s="523"/>
      <c r="D10" s="324"/>
      <c r="E10" s="529" t="s">
        <v>88</v>
      </c>
      <c r="F10" s="529"/>
      <c r="G10" s="302"/>
    </row>
    <row r="11" spans="2:7" ht="16.5" customHeight="1" thickTop="1">
      <c r="B11" s="525" t="s">
        <v>14</v>
      </c>
      <c r="C11" s="480" t="s">
        <v>186</v>
      </c>
      <c r="D11" s="480"/>
      <c r="E11" s="480" t="s">
        <v>152</v>
      </c>
      <c r="F11" s="480"/>
    </row>
    <row r="12" spans="2:7" ht="16.2" thickBot="1">
      <c r="B12" s="526"/>
      <c r="C12" s="322" t="s">
        <v>9</v>
      </c>
      <c r="D12" s="322" t="s">
        <v>10</v>
      </c>
      <c r="E12" s="322" t="s">
        <v>9</v>
      </c>
      <c r="F12" s="322" t="s">
        <v>10</v>
      </c>
    </row>
    <row r="13" spans="2:7" ht="20.25" customHeight="1" thickTop="1">
      <c r="B13" s="8" t="s">
        <v>39</v>
      </c>
      <c r="C13" s="314">
        <v>6</v>
      </c>
      <c r="D13" s="314" t="s">
        <v>132</v>
      </c>
      <c r="E13" s="314">
        <f t="shared" ref="E13:F15" si="0">C13</f>
        <v>6</v>
      </c>
      <c r="F13" s="387" t="str">
        <f t="shared" si="0"/>
        <v>1.739.665</v>
      </c>
    </row>
    <row r="14" spans="2:7" ht="17.25" customHeight="1" thickBot="1">
      <c r="B14" s="385" t="s">
        <v>131</v>
      </c>
      <c r="C14" s="386">
        <v>7</v>
      </c>
      <c r="D14" s="386" t="s">
        <v>133</v>
      </c>
      <c r="E14" s="386">
        <f t="shared" si="0"/>
        <v>7</v>
      </c>
      <c r="F14" s="386" t="str">
        <f t="shared" si="0"/>
        <v>1.041.408</v>
      </c>
    </row>
    <row r="15" spans="2:7" ht="21" customHeight="1" thickBot="1">
      <c r="B15" s="382" t="s">
        <v>82</v>
      </c>
      <c r="C15" s="383">
        <v>13</v>
      </c>
      <c r="D15" s="384" t="s">
        <v>151</v>
      </c>
      <c r="E15" s="383">
        <f t="shared" si="0"/>
        <v>13</v>
      </c>
      <c r="F15" s="384" t="str">
        <f t="shared" si="0"/>
        <v>2781073</v>
      </c>
    </row>
    <row r="16" spans="2:7" ht="21" customHeight="1" thickTop="1">
      <c r="B16" s="8" t="s">
        <v>168</v>
      </c>
      <c r="C16" s="8"/>
      <c r="D16" s="8"/>
    </row>
    <row r="17" spans="2:4">
      <c r="B17" s="8"/>
      <c r="C17" s="8"/>
      <c r="D17" s="412"/>
    </row>
    <row r="18" spans="2:4">
      <c r="D18" s="412"/>
    </row>
    <row r="33" hidden="1"/>
    <row r="34" hidden="1"/>
    <row r="35" hidden="1"/>
    <row r="36" hidden="1"/>
    <row r="37" hidden="1"/>
    <row r="38" hidden="1"/>
    <row r="39" hidden="1"/>
    <row r="40" hidden="1"/>
    <row r="41" hidden="1"/>
  </sheetData>
  <mergeCells count="6">
    <mergeCell ref="B9:F9"/>
    <mergeCell ref="B10:C10"/>
    <mergeCell ref="B11:B12"/>
    <mergeCell ref="C11:D11"/>
    <mergeCell ref="E11:F11"/>
    <mergeCell ref="E10:F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&amp;C&amp;14 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view="pageBreakPreview" zoomScale="85" zoomScaleSheetLayoutView="85" workbookViewId="0">
      <selection activeCell="B2" sqref="B2:H2"/>
    </sheetView>
  </sheetViews>
  <sheetFormatPr defaultColWidth="9.109375" defaultRowHeight="21.9" customHeight="1"/>
  <cols>
    <col min="1" max="1" width="2.88671875" style="32" customWidth="1"/>
    <col min="2" max="2" width="32.5546875" style="90" customWidth="1"/>
    <col min="3" max="3" width="8" style="32" customWidth="1"/>
    <col min="4" max="4" width="19.5546875" style="32" bestFit="1" customWidth="1"/>
    <col min="5" max="5" width="7.88671875" style="32" bestFit="1" customWidth="1"/>
    <col min="6" max="6" width="16.109375" style="32" bestFit="1" customWidth="1"/>
    <col min="7" max="7" width="8.88671875" style="32" customWidth="1"/>
    <col min="8" max="8" width="12.6640625" style="32" bestFit="1" customWidth="1"/>
    <col min="9" max="16384" width="9.109375" style="32"/>
  </cols>
  <sheetData>
    <row r="1" spans="1:8" ht="48.75" customHeight="1"/>
    <row r="2" spans="1:8" ht="21.9" customHeight="1">
      <c r="B2" s="484" t="s">
        <v>203</v>
      </c>
      <c r="C2" s="484"/>
      <c r="D2" s="484"/>
      <c r="E2" s="484"/>
      <c r="F2" s="484"/>
      <c r="G2" s="484"/>
      <c r="H2" s="484"/>
    </row>
    <row r="3" spans="1:8" ht="21.9" customHeight="1">
      <c r="B3" s="104"/>
      <c r="C3" s="104"/>
      <c r="D3" s="104"/>
      <c r="E3" s="104"/>
      <c r="F3" s="104"/>
      <c r="G3" s="104"/>
      <c r="H3" s="104"/>
    </row>
    <row r="4" spans="1:8" ht="21.9" customHeight="1" thickBot="1">
      <c r="B4" s="494" t="s">
        <v>89</v>
      </c>
      <c r="C4" s="494"/>
      <c r="D4" s="58"/>
      <c r="E4" s="58"/>
      <c r="F4" s="58"/>
      <c r="G4" s="530" t="s">
        <v>46</v>
      </c>
      <c r="H4" s="530"/>
    </row>
    <row r="5" spans="1:8" ht="21.9" customHeight="1" thickTop="1">
      <c r="B5" s="497" t="s">
        <v>8</v>
      </c>
      <c r="C5" s="522" t="s">
        <v>83</v>
      </c>
      <c r="D5" s="522"/>
      <c r="E5" s="480" t="s">
        <v>119</v>
      </c>
      <c r="F5" s="480"/>
      <c r="G5" s="480" t="s">
        <v>105</v>
      </c>
      <c r="H5" s="480"/>
    </row>
    <row r="6" spans="1:8" ht="21.9" customHeight="1" thickBot="1">
      <c r="B6" s="498"/>
      <c r="C6" s="246" t="s">
        <v>9</v>
      </c>
      <c r="D6" s="246" t="s">
        <v>10</v>
      </c>
      <c r="E6" s="246" t="s">
        <v>9</v>
      </c>
      <c r="F6" s="246" t="s">
        <v>74</v>
      </c>
      <c r="G6" s="246" t="s">
        <v>9</v>
      </c>
      <c r="H6" s="246" t="s">
        <v>75</v>
      </c>
    </row>
    <row r="7" spans="1:8" s="234" customFormat="1" ht="17.25" customHeight="1">
      <c r="B7" s="370" t="s">
        <v>39</v>
      </c>
      <c r="C7" s="371">
        <v>2</v>
      </c>
      <c r="D7" s="372">
        <v>7718257</v>
      </c>
      <c r="E7" s="371">
        <v>0</v>
      </c>
      <c r="F7" s="372">
        <v>0</v>
      </c>
      <c r="G7" s="371">
        <f t="shared" ref="G7:H12" si="0">C7+E7</f>
        <v>2</v>
      </c>
      <c r="H7" s="372">
        <f t="shared" si="0"/>
        <v>7718257</v>
      </c>
    </row>
    <row r="8" spans="1:8" s="35" customFormat="1" ht="17.25" customHeight="1">
      <c r="B8" s="118" t="s">
        <v>29</v>
      </c>
      <c r="C8" s="152">
        <v>3</v>
      </c>
      <c r="D8" s="153">
        <v>1562916</v>
      </c>
      <c r="E8" s="152">
        <v>0</v>
      </c>
      <c r="F8" s="153">
        <v>0</v>
      </c>
      <c r="G8" s="152">
        <f t="shared" si="0"/>
        <v>3</v>
      </c>
      <c r="H8" s="153">
        <f t="shared" si="0"/>
        <v>1562916</v>
      </c>
    </row>
    <row r="9" spans="1:8" ht="17.25" customHeight="1">
      <c r="B9" s="116" t="s">
        <v>128</v>
      </c>
      <c r="C9" s="145">
        <v>1</v>
      </c>
      <c r="D9" s="142">
        <v>718319</v>
      </c>
      <c r="E9" s="145">
        <v>0</v>
      </c>
      <c r="F9" s="142">
        <v>0</v>
      </c>
      <c r="G9" s="145">
        <f t="shared" si="0"/>
        <v>1</v>
      </c>
      <c r="H9" s="142">
        <f t="shared" si="0"/>
        <v>718319</v>
      </c>
    </row>
    <row r="10" spans="1:8" s="35" customFormat="1" ht="17.25" customHeight="1">
      <c r="B10" s="118" t="s">
        <v>26</v>
      </c>
      <c r="C10" s="152">
        <v>1</v>
      </c>
      <c r="D10" s="153">
        <v>566950</v>
      </c>
      <c r="E10" s="152">
        <v>5</v>
      </c>
      <c r="F10" s="153">
        <v>3135142</v>
      </c>
      <c r="G10" s="152">
        <f t="shared" si="0"/>
        <v>6</v>
      </c>
      <c r="H10" s="153">
        <f t="shared" si="0"/>
        <v>3702092</v>
      </c>
    </row>
    <row r="11" spans="1:8" s="41" customFormat="1" ht="17.25" customHeight="1" thickBot="1">
      <c r="A11" s="35"/>
      <c r="B11" s="176" t="s">
        <v>122</v>
      </c>
      <c r="C11" s="251">
        <v>1</v>
      </c>
      <c r="D11" s="120">
        <v>304973</v>
      </c>
      <c r="E11" s="251">
        <v>0</v>
      </c>
      <c r="F11" s="120">
        <v>0</v>
      </c>
      <c r="G11" s="251">
        <f t="shared" si="0"/>
        <v>1</v>
      </c>
      <c r="H11" s="120">
        <f t="shared" si="0"/>
        <v>304973</v>
      </c>
    </row>
    <row r="12" spans="1:8" s="35" customFormat="1" ht="17.25" customHeight="1" thickBot="1">
      <c r="B12" s="167" t="s">
        <v>0</v>
      </c>
      <c r="C12" s="235">
        <f t="shared" ref="C12:F12" si="1">SUM(C7:C11)</f>
        <v>8</v>
      </c>
      <c r="D12" s="236">
        <f>SUM(D7:D11)</f>
        <v>10871415</v>
      </c>
      <c r="E12" s="235">
        <f t="shared" si="1"/>
        <v>5</v>
      </c>
      <c r="F12" s="236">
        <f t="shared" si="1"/>
        <v>3135142</v>
      </c>
      <c r="G12" s="235">
        <f t="shared" si="0"/>
        <v>13</v>
      </c>
      <c r="H12" s="236">
        <f t="shared" si="0"/>
        <v>14006557</v>
      </c>
    </row>
    <row r="13" spans="1:8" ht="21.9" customHeight="1" thickTop="1"/>
    <row r="14" spans="1:8" ht="21.9" customHeight="1">
      <c r="D14" s="47"/>
    </row>
  </sheetData>
  <mergeCells count="7">
    <mergeCell ref="B2:H2"/>
    <mergeCell ref="B4:C4"/>
    <mergeCell ref="B5:B6"/>
    <mergeCell ref="C5:D5"/>
    <mergeCell ref="E5:F5"/>
    <mergeCell ref="G5:H5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20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rightToLeft="1" view="pageBreakPreview" zoomScale="85" zoomScaleSheetLayoutView="85" workbookViewId="0">
      <selection activeCell="P11" sqref="P11"/>
    </sheetView>
  </sheetViews>
  <sheetFormatPr defaultColWidth="9.109375" defaultRowHeight="21.9" customHeight="1"/>
  <cols>
    <col min="1" max="1" width="3.109375" style="32" customWidth="1"/>
    <col min="2" max="2" width="24.88671875" style="90" customWidth="1"/>
    <col min="3" max="3" width="7.88671875" style="32" customWidth="1"/>
    <col min="4" max="4" width="15.6640625" style="32" customWidth="1"/>
    <col min="5" max="5" width="8.5546875" style="32" customWidth="1"/>
    <col min="6" max="6" width="14.33203125" style="32" customWidth="1"/>
    <col min="7" max="7" width="7.88671875" style="32" bestFit="1" customWidth="1"/>
    <col min="8" max="8" width="12.6640625" style="32" customWidth="1"/>
    <col min="9" max="16384" width="9.109375" style="32"/>
  </cols>
  <sheetData>
    <row r="1" spans="2:11" ht="48.75" customHeight="1"/>
    <row r="2" spans="2:11" ht="21.9" customHeight="1">
      <c r="B2" s="484" t="s">
        <v>204</v>
      </c>
      <c r="C2" s="484"/>
      <c r="D2" s="484"/>
      <c r="E2" s="484"/>
      <c r="F2" s="484"/>
      <c r="G2" s="484"/>
      <c r="H2" s="484"/>
    </row>
    <row r="3" spans="2:11" ht="21.9" customHeight="1">
      <c r="B3" s="227"/>
      <c r="C3" s="227"/>
      <c r="D3" s="227"/>
      <c r="E3" s="227"/>
      <c r="F3" s="227"/>
      <c r="G3" s="227"/>
      <c r="H3" s="227"/>
    </row>
    <row r="4" spans="2:11" ht="21.9" customHeight="1" thickBot="1">
      <c r="B4" s="494" t="s">
        <v>89</v>
      </c>
      <c r="C4" s="494"/>
      <c r="D4" s="58"/>
      <c r="E4" s="58"/>
      <c r="F4" s="58"/>
      <c r="G4" s="530" t="s">
        <v>46</v>
      </c>
      <c r="H4" s="530"/>
    </row>
    <row r="5" spans="2:11" ht="21.9" customHeight="1" thickTop="1">
      <c r="B5" s="497" t="s">
        <v>8</v>
      </c>
      <c r="C5" s="480" t="s">
        <v>114</v>
      </c>
      <c r="D5" s="480"/>
      <c r="E5" s="480" t="s">
        <v>187</v>
      </c>
      <c r="F5" s="480"/>
      <c r="G5" s="480" t="s">
        <v>118</v>
      </c>
      <c r="H5" s="480"/>
      <c r="J5" s="45"/>
      <c r="K5" s="45"/>
    </row>
    <row r="6" spans="2:11" ht="21.9" customHeight="1" thickBot="1">
      <c r="B6" s="498"/>
      <c r="C6" s="337" t="s">
        <v>9</v>
      </c>
      <c r="D6" s="337" t="s">
        <v>102</v>
      </c>
      <c r="E6" s="337" t="s">
        <v>9</v>
      </c>
      <c r="F6" s="337" t="s">
        <v>106</v>
      </c>
      <c r="G6" s="337" t="s">
        <v>9</v>
      </c>
      <c r="H6" s="337" t="s">
        <v>75</v>
      </c>
      <c r="K6" s="45"/>
    </row>
    <row r="7" spans="2:11" ht="17.25" customHeight="1">
      <c r="B7" s="116" t="s">
        <v>26</v>
      </c>
      <c r="C7" s="145">
        <v>2</v>
      </c>
      <c r="D7" s="142">
        <v>2849124</v>
      </c>
      <c r="E7" s="145">
        <v>73</v>
      </c>
      <c r="F7" s="142">
        <v>49068703</v>
      </c>
      <c r="G7" s="145">
        <f>C7+E7</f>
        <v>75</v>
      </c>
      <c r="H7" s="142">
        <f>D7+F7</f>
        <v>51917827</v>
      </c>
    </row>
    <row r="8" spans="2:11" ht="22.5" customHeight="1" thickBot="1">
      <c r="B8" s="101" t="s">
        <v>0</v>
      </c>
      <c r="C8" s="475">
        <v>2</v>
      </c>
      <c r="D8" s="155">
        <v>2849124</v>
      </c>
      <c r="E8" s="475">
        <v>73</v>
      </c>
      <c r="F8" s="155">
        <f>SUM(F7:F7)</f>
        <v>49068703</v>
      </c>
      <c r="G8" s="475">
        <f>C8+E8</f>
        <v>75</v>
      </c>
      <c r="H8" s="155">
        <f>D8+F8</f>
        <v>51917827</v>
      </c>
    </row>
    <row r="9" spans="2:11" s="35" customFormat="1" ht="17.25" hidden="1" customHeight="1" thickBot="1">
      <c r="B9" s="167"/>
      <c r="C9" s="235"/>
      <c r="D9" s="236"/>
      <c r="E9" s="235"/>
      <c r="F9" s="236"/>
      <c r="G9" s="235"/>
      <c r="H9" s="236"/>
    </row>
    <row r="10" spans="2:11" ht="21.9" customHeight="1" thickTop="1">
      <c r="B10" s="326"/>
      <c r="C10" s="327"/>
      <c r="D10" s="327"/>
      <c r="E10" s="327"/>
      <c r="F10" s="327"/>
      <c r="G10" s="327"/>
      <c r="H10" s="327"/>
    </row>
    <row r="11" spans="2:11" ht="21.9" customHeight="1">
      <c r="D11" s="413"/>
    </row>
  </sheetData>
  <mergeCells count="7">
    <mergeCell ref="B2:H2"/>
    <mergeCell ref="B4:C4"/>
    <mergeCell ref="G4:H4"/>
    <mergeCell ref="B5:B6"/>
    <mergeCell ref="C5:D5"/>
    <mergeCell ref="E5:F5"/>
    <mergeCell ref="G5:H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P36"/>
  <sheetViews>
    <sheetView rightToLeft="1" view="pageLayout" topLeftCell="A4" zoomScale="115" zoomScaleNormal="100" zoomScaleSheetLayoutView="85" zoomScalePageLayoutView="115" workbookViewId="0">
      <selection activeCell="L17" sqref="L17"/>
    </sheetView>
  </sheetViews>
  <sheetFormatPr defaultColWidth="9.109375" defaultRowHeight="13.2"/>
  <cols>
    <col min="1" max="1" width="7.88671875" style="1" customWidth="1"/>
    <col min="2" max="2" width="13.44140625" style="1" customWidth="1"/>
    <col min="3" max="3" width="6.5546875" style="1" customWidth="1"/>
    <col min="4" max="4" width="18.5546875" style="1" customWidth="1"/>
    <col min="5" max="5" width="7.88671875" style="1" customWidth="1"/>
    <col min="6" max="6" width="15" style="1" customWidth="1"/>
    <col min="7" max="7" width="7.6640625" style="1" customWidth="1"/>
    <col min="8" max="8" width="18.33203125" style="1" customWidth="1"/>
    <col min="9" max="9" width="9.109375" style="1"/>
    <col min="10" max="10" width="6.6640625" style="1" customWidth="1"/>
    <col min="11" max="11" width="9.109375" style="1"/>
    <col min="12" max="12" width="11.44140625" style="1" bestFit="1" customWidth="1"/>
    <col min="13" max="16384" width="9.109375" style="1"/>
  </cols>
  <sheetData>
    <row r="1" spans="1:16" s="2" customFormat="1" ht="21.9" customHeight="1">
      <c r="B1" s="479" t="s">
        <v>121</v>
      </c>
      <c r="C1" s="479"/>
      <c r="D1" s="479"/>
      <c r="E1" s="479"/>
      <c r="F1" s="479"/>
      <c r="G1" s="479"/>
      <c r="H1" s="479"/>
    </row>
    <row r="2" spans="1:16" s="3" customFormat="1" ht="21.9" customHeight="1" thickBot="1">
      <c r="B2" s="388" t="s">
        <v>62</v>
      </c>
      <c r="C2" s="391"/>
      <c r="D2" s="24"/>
      <c r="E2" s="24"/>
      <c r="F2" s="24"/>
      <c r="G2" s="24"/>
      <c r="H2" s="389" t="s">
        <v>46</v>
      </c>
    </row>
    <row r="3" spans="1:16" s="3" customFormat="1" ht="21.9" customHeight="1" thickTop="1">
      <c r="B3" s="481" t="s">
        <v>8</v>
      </c>
      <c r="C3" s="480" t="s">
        <v>11</v>
      </c>
      <c r="D3" s="480"/>
      <c r="E3" s="480" t="s">
        <v>12</v>
      </c>
      <c r="F3" s="480"/>
      <c r="G3" s="483" t="s">
        <v>195</v>
      </c>
      <c r="H3" s="483"/>
    </row>
    <row r="4" spans="1:16" s="3" customFormat="1" ht="21.9" customHeight="1" thickBot="1">
      <c r="B4" s="482"/>
      <c r="C4" s="390" t="s">
        <v>9</v>
      </c>
      <c r="D4" s="390" t="s">
        <v>10</v>
      </c>
      <c r="E4" s="390" t="s">
        <v>9</v>
      </c>
      <c r="F4" s="390" t="s">
        <v>10</v>
      </c>
      <c r="G4" s="390" t="s">
        <v>9</v>
      </c>
      <c r="H4" s="390" t="s">
        <v>10</v>
      </c>
    </row>
    <row r="5" spans="1:16" s="3" customFormat="1" ht="19.5" customHeight="1">
      <c r="B5" s="224" t="s">
        <v>120</v>
      </c>
      <c r="C5" s="283">
        <v>5</v>
      </c>
      <c r="D5" s="284">
        <v>10193447</v>
      </c>
      <c r="E5" s="283">
        <v>10</v>
      </c>
      <c r="F5" s="117">
        <v>23687988</v>
      </c>
      <c r="G5" s="283">
        <f>C5+E5</f>
        <v>15</v>
      </c>
      <c r="H5" s="460">
        <f>D5+F5</f>
        <v>33881435</v>
      </c>
    </row>
    <row r="6" spans="1:16" ht="16.5" customHeight="1">
      <c r="B6" s="105" t="s">
        <v>13</v>
      </c>
      <c r="C6" s="106">
        <v>0</v>
      </c>
      <c r="D6" s="285">
        <v>0</v>
      </c>
      <c r="E6" s="286">
        <v>13</v>
      </c>
      <c r="F6" s="287">
        <v>2781073</v>
      </c>
      <c r="G6" s="287">
        <f>C6+E6</f>
        <v>13</v>
      </c>
      <c r="H6" s="287">
        <f>D6+F6</f>
        <v>2781073</v>
      </c>
    </row>
    <row r="7" spans="1:16" ht="16.5" customHeight="1" thickBot="1">
      <c r="B7" s="107" t="s">
        <v>1</v>
      </c>
      <c r="C7" s="108">
        <v>7</v>
      </c>
      <c r="D7" s="109">
        <v>11089028</v>
      </c>
      <c r="E7" s="288">
        <v>6</v>
      </c>
      <c r="F7" s="117">
        <v>2917529</v>
      </c>
      <c r="G7" s="117">
        <v>13</v>
      </c>
      <c r="H7" s="117">
        <f t="shared" ref="H7:H17" si="0">D7+F7</f>
        <v>14006557</v>
      </c>
      <c r="N7" s="428"/>
      <c r="O7" s="428"/>
    </row>
    <row r="8" spans="1:16" s="254" customFormat="1" ht="16.5" customHeight="1" thickTop="1" thickBot="1">
      <c r="B8" s="110" t="s">
        <v>93</v>
      </c>
      <c r="C8" s="253">
        <v>9</v>
      </c>
      <c r="D8" s="119">
        <v>4803655</v>
      </c>
      <c r="E8" s="289">
        <v>66</v>
      </c>
      <c r="F8" s="39">
        <v>47114672</v>
      </c>
      <c r="G8" s="39">
        <f>C8+E8</f>
        <v>75</v>
      </c>
      <c r="H8" s="39">
        <f t="shared" si="0"/>
        <v>51918327</v>
      </c>
    </row>
    <row r="9" spans="1:16" s="255" customFormat="1" ht="16.5" customHeight="1" thickTop="1" thickBot="1">
      <c r="A9" s="254"/>
      <c r="B9" s="107" t="s">
        <v>2</v>
      </c>
      <c r="C9" s="108">
        <v>29</v>
      </c>
      <c r="D9" s="109">
        <v>33199506</v>
      </c>
      <c r="E9" s="288">
        <v>15</v>
      </c>
      <c r="F9" s="117">
        <v>133262089</v>
      </c>
      <c r="G9" s="117">
        <f>C9+E9</f>
        <v>44</v>
      </c>
      <c r="H9" s="117">
        <f t="shared" si="0"/>
        <v>166461595</v>
      </c>
      <c r="I9" s="254"/>
      <c r="J9" s="254"/>
      <c r="K9" s="430"/>
      <c r="L9" s="254"/>
      <c r="M9" s="254"/>
      <c r="N9" s="254"/>
      <c r="O9" s="254"/>
      <c r="P9" s="254"/>
    </row>
    <row r="10" spans="1:16" s="254" customFormat="1" ht="16.5" customHeight="1" thickTop="1">
      <c r="B10" s="110" t="s">
        <v>3</v>
      </c>
      <c r="C10" s="253">
        <v>17</v>
      </c>
      <c r="D10" s="119">
        <v>15600207</v>
      </c>
      <c r="E10" s="289">
        <v>17</v>
      </c>
      <c r="F10" s="39">
        <v>16640323</v>
      </c>
      <c r="G10" s="39">
        <v>34</v>
      </c>
      <c r="H10" s="39">
        <f t="shared" si="0"/>
        <v>32240530</v>
      </c>
    </row>
    <row r="11" spans="1:16" ht="16.5" customHeight="1">
      <c r="B11" s="107" t="s">
        <v>94</v>
      </c>
      <c r="C11" s="108">
        <v>1</v>
      </c>
      <c r="D11" s="109">
        <v>443832</v>
      </c>
      <c r="E11" s="288">
        <v>4</v>
      </c>
      <c r="F11" s="117">
        <v>2566887</v>
      </c>
      <c r="G11" s="117">
        <v>5</v>
      </c>
      <c r="H11" s="117">
        <f t="shared" si="0"/>
        <v>3010719</v>
      </c>
      <c r="I11" s="254"/>
      <c r="J11" s="254"/>
      <c r="K11" s="254"/>
      <c r="L11" s="254"/>
      <c r="M11" s="254"/>
      <c r="N11" s="254"/>
      <c r="O11" s="254"/>
      <c r="P11" s="254"/>
    </row>
    <row r="12" spans="1:16" s="254" customFormat="1" ht="16.5" customHeight="1">
      <c r="B12" s="110" t="s">
        <v>5</v>
      </c>
      <c r="C12" s="253">
        <v>2</v>
      </c>
      <c r="D12" s="119">
        <v>2262568</v>
      </c>
      <c r="E12" s="289">
        <v>4</v>
      </c>
      <c r="F12" s="39">
        <v>34377660</v>
      </c>
      <c r="G12" s="39">
        <v>6</v>
      </c>
      <c r="H12" s="39">
        <f t="shared" si="0"/>
        <v>36640228</v>
      </c>
    </row>
    <row r="13" spans="1:16" s="255" customFormat="1" ht="16.5" customHeight="1">
      <c r="A13" s="254"/>
      <c r="B13" s="107" t="s">
        <v>95</v>
      </c>
      <c r="C13" s="108">
        <v>0</v>
      </c>
      <c r="D13" s="109">
        <v>0</v>
      </c>
      <c r="E13" s="288">
        <v>2</v>
      </c>
      <c r="F13" s="117">
        <v>219295</v>
      </c>
      <c r="G13" s="117">
        <v>2</v>
      </c>
      <c r="H13" s="117">
        <f t="shared" si="0"/>
        <v>219295</v>
      </c>
      <c r="I13" s="254"/>
      <c r="J13" s="254"/>
      <c r="K13" s="254"/>
      <c r="L13" s="254"/>
      <c r="M13" s="254"/>
      <c r="N13" s="254"/>
      <c r="O13" s="254"/>
      <c r="P13" s="254"/>
    </row>
    <row r="14" spans="1:16" s="254" customFormat="1" ht="16.5" customHeight="1">
      <c r="B14" s="110" t="s">
        <v>77</v>
      </c>
      <c r="C14" s="253">
        <v>3</v>
      </c>
      <c r="D14" s="119">
        <v>37179503</v>
      </c>
      <c r="E14" s="289">
        <v>5</v>
      </c>
      <c r="F14" s="39">
        <v>6063545</v>
      </c>
      <c r="G14" s="39">
        <v>8</v>
      </c>
      <c r="H14" s="39">
        <f t="shared" si="0"/>
        <v>43243048</v>
      </c>
    </row>
    <row r="15" spans="1:16" s="256" customFormat="1" ht="16.5" customHeight="1">
      <c r="A15" s="257"/>
      <c r="B15" s="107" t="s">
        <v>78</v>
      </c>
      <c r="C15" s="108">
        <v>4</v>
      </c>
      <c r="D15" s="109">
        <v>42807142</v>
      </c>
      <c r="E15" s="288">
        <v>21</v>
      </c>
      <c r="F15" s="117">
        <v>945753</v>
      </c>
      <c r="G15" s="117">
        <v>25</v>
      </c>
      <c r="H15" s="117">
        <f t="shared" si="0"/>
        <v>43752895</v>
      </c>
      <c r="I15" s="257"/>
      <c r="J15" s="257"/>
      <c r="K15" s="257"/>
      <c r="L15" s="257"/>
      <c r="M15" s="257"/>
      <c r="N15" s="257"/>
      <c r="O15" s="257"/>
      <c r="P15" s="257"/>
    </row>
    <row r="16" spans="1:16" ht="16.5" customHeight="1">
      <c r="B16" s="341" t="s">
        <v>6</v>
      </c>
      <c r="C16" s="342">
        <v>0</v>
      </c>
      <c r="D16" s="330">
        <v>0</v>
      </c>
      <c r="E16" s="343">
        <v>6</v>
      </c>
      <c r="F16" s="163">
        <v>6375278</v>
      </c>
      <c r="G16" s="163">
        <v>6</v>
      </c>
      <c r="H16" s="39">
        <f t="shared" si="0"/>
        <v>6375278</v>
      </c>
      <c r="O16" s="254"/>
      <c r="P16" s="254"/>
    </row>
    <row r="17" spans="1:8" s="5" customFormat="1" ht="19.5" customHeight="1">
      <c r="B17" s="107" t="s">
        <v>7</v>
      </c>
      <c r="C17" s="108">
        <v>14</v>
      </c>
      <c r="D17" s="109">
        <v>19082947</v>
      </c>
      <c r="E17" s="288">
        <v>15</v>
      </c>
      <c r="F17" s="117">
        <v>113450907</v>
      </c>
      <c r="G17" s="117">
        <v>29</v>
      </c>
      <c r="H17" s="117">
        <f t="shared" si="0"/>
        <v>132533854</v>
      </c>
    </row>
    <row r="18" spans="1:8" s="5" customFormat="1" ht="18" customHeight="1">
      <c r="B18" s="110" t="s">
        <v>0</v>
      </c>
      <c r="C18" s="253">
        <f t="shared" ref="C18:G18" si="1">SUM(C5:C17)</f>
        <v>91</v>
      </c>
      <c r="D18" s="119">
        <f>SUM(D5:D17)</f>
        <v>176661835</v>
      </c>
      <c r="E18" s="289">
        <f t="shared" si="1"/>
        <v>184</v>
      </c>
      <c r="F18" s="39">
        <f>SUM(F5:F17)</f>
        <v>390402999</v>
      </c>
      <c r="G18" s="39">
        <f t="shared" si="1"/>
        <v>275</v>
      </c>
      <c r="H18" s="39">
        <f>SUM(H5:H17)</f>
        <v>567064834</v>
      </c>
    </row>
    <row r="19" spans="1:8" ht="14.4" hidden="1" thickBot="1">
      <c r="B19" s="427" t="s">
        <v>0</v>
      </c>
      <c r="C19" s="402"/>
      <c r="D19" s="402"/>
      <c r="E19" s="49"/>
      <c r="F19" s="49"/>
      <c r="G19" s="403"/>
      <c r="H19" s="404"/>
    </row>
    <row r="20" spans="1:8" ht="7.5" hidden="1" customHeight="1">
      <c r="B20" s="427" t="s">
        <v>0</v>
      </c>
      <c r="C20" s="405"/>
      <c r="D20" s="405"/>
      <c r="E20" s="406"/>
      <c r="F20" s="407"/>
      <c r="G20" s="405"/>
      <c r="H20" s="408"/>
    </row>
    <row r="21" spans="1:8" ht="14.4" hidden="1" thickBot="1">
      <c r="B21" s="427" t="s">
        <v>0</v>
      </c>
      <c r="C21" s="4"/>
      <c r="D21" s="4"/>
      <c r="E21" s="401"/>
      <c r="F21" s="4"/>
      <c r="G21" s="4"/>
      <c r="H21" s="4"/>
    </row>
    <row r="22" spans="1:8" ht="14.4" hidden="1" thickBot="1">
      <c r="B22" s="427" t="s">
        <v>0</v>
      </c>
      <c r="C22" s="4"/>
      <c r="D22" s="4"/>
      <c r="E22" s="401"/>
      <c r="F22" s="4"/>
      <c r="G22" s="4"/>
      <c r="H22" s="4"/>
    </row>
    <row r="23" spans="1:8" ht="14.4" hidden="1" thickBot="1">
      <c r="B23" s="427" t="s">
        <v>0</v>
      </c>
      <c r="E23" s="401"/>
      <c r="H23" s="6"/>
    </row>
    <row r="24" spans="1:8" ht="14.4" hidden="1" thickBot="1">
      <c r="B24" s="427" t="s">
        <v>0</v>
      </c>
      <c r="E24" s="401"/>
    </row>
    <row r="25" spans="1:8" ht="14.4" hidden="1" thickBot="1">
      <c r="B25" s="427" t="s">
        <v>0</v>
      </c>
      <c r="E25" s="401"/>
    </row>
    <row r="26" spans="1:8" ht="8.25" hidden="1" customHeight="1">
      <c r="B26" s="427" t="s">
        <v>0</v>
      </c>
      <c r="E26" s="401"/>
    </row>
    <row r="27" spans="1:8" ht="12" hidden="1" customHeight="1">
      <c r="B27" s="427" t="s">
        <v>0</v>
      </c>
      <c r="E27" s="401"/>
      <c r="F27" s="22"/>
    </row>
    <row r="28" spans="1:8" ht="39.75" customHeight="1" thickBot="1">
      <c r="A28" s="5"/>
      <c r="B28" s="344"/>
      <c r="E28" s="401"/>
      <c r="G28" s="459"/>
      <c r="H28" s="458"/>
    </row>
    <row r="29" spans="1:8" ht="14.4" thickTop="1">
      <c r="B29" s="429"/>
      <c r="C29" s="424"/>
      <c r="D29" s="424"/>
      <c r="E29" s="425"/>
      <c r="F29" s="426"/>
      <c r="G29" s="424"/>
      <c r="H29" s="424"/>
    </row>
    <row r="30" spans="1:8">
      <c r="E30" s="399"/>
    </row>
    <row r="31" spans="1:8">
      <c r="E31" s="409"/>
    </row>
    <row r="32" spans="1:8">
      <c r="E32" s="409"/>
    </row>
    <row r="33" spans="4:5">
      <c r="E33" s="409"/>
    </row>
    <row r="34" spans="4:5">
      <c r="E34" s="409"/>
    </row>
    <row r="35" spans="4:5">
      <c r="E35" s="409"/>
    </row>
    <row r="36" spans="4:5">
      <c r="D36" s="5"/>
    </row>
  </sheetData>
  <mergeCells count="5">
    <mergeCell ref="B1:H1"/>
    <mergeCell ref="E3:F3"/>
    <mergeCell ref="C3:D3"/>
    <mergeCell ref="B3:B4"/>
    <mergeCell ref="G3:H3"/>
  </mergeCells>
  <phoneticPr fontId="2" type="noConversion"/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95" orientation="landscape" r:id="rId1"/>
  <headerFooter>
    <oddFooter>&amp;C&amp;14 4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8"/>
  <sheetViews>
    <sheetView rightToLeft="1" view="pageBreakPreview" zoomScale="70" zoomScaleSheetLayoutView="70" workbookViewId="0">
      <selection activeCell="AF15" sqref="AF15"/>
    </sheetView>
  </sheetViews>
  <sheetFormatPr defaultColWidth="9.109375" defaultRowHeight="21.9" customHeight="1"/>
  <cols>
    <col min="1" max="2" width="5.109375" style="32" customWidth="1"/>
    <col min="3" max="3" width="29.88671875" style="90" customWidth="1"/>
    <col min="4" max="4" width="10" style="32" customWidth="1"/>
    <col min="5" max="5" width="18.88671875" style="32" customWidth="1"/>
    <col min="6" max="6" width="10.33203125" style="32" customWidth="1"/>
    <col min="7" max="7" width="27" style="32" customWidth="1"/>
    <col min="8" max="8" width="4.6640625" style="32" customWidth="1"/>
    <col min="9" max="9" width="1.33203125" style="32" customWidth="1"/>
    <col min="10" max="16" width="9.109375" style="32" hidden="1" customWidth="1"/>
    <col min="17" max="16384" width="9.109375" style="32"/>
  </cols>
  <sheetData>
    <row r="2" spans="2:23" ht="20.25" customHeight="1"/>
    <row r="3" spans="2:23" ht="5.25" hidden="1" customHeight="1"/>
    <row r="4" spans="2:23" ht="12" hidden="1" customHeight="1"/>
    <row r="5" spans="2:23" ht="38.25" hidden="1" customHeight="1"/>
    <row r="6" spans="2:23" ht="26.25" customHeight="1">
      <c r="C6" s="484" t="s">
        <v>172</v>
      </c>
      <c r="D6" s="484"/>
      <c r="E6" s="484"/>
      <c r="F6" s="484"/>
      <c r="G6" s="484"/>
      <c r="V6" s="194"/>
      <c r="W6" s="194"/>
    </row>
    <row r="7" spans="2:23" ht="21.9" customHeight="1" thickBot="1">
      <c r="C7" s="494" t="s">
        <v>89</v>
      </c>
      <c r="D7" s="494"/>
      <c r="E7" s="58"/>
      <c r="F7" s="59"/>
      <c r="G7" s="334" t="s">
        <v>173</v>
      </c>
    </row>
    <row r="8" spans="2:23" ht="21.9" customHeight="1" thickTop="1">
      <c r="C8" s="497" t="s">
        <v>45</v>
      </c>
      <c r="D8" s="480" t="s">
        <v>171</v>
      </c>
      <c r="E8" s="480"/>
      <c r="F8" s="480" t="s">
        <v>115</v>
      </c>
      <c r="G8" s="480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2:23" ht="21.9" customHeight="1" thickBot="1">
      <c r="C9" s="498"/>
      <c r="D9" s="246" t="s">
        <v>110</v>
      </c>
      <c r="E9" s="246" t="s">
        <v>156</v>
      </c>
      <c r="F9" s="246" t="s">
        <v>110</v>
      </c>
      <c r="G9" s="246" t="s">
        <v>107</v>
      </c>
      <c r="H9" s="35"/>
      <c r="I9" s="35"/>
      <c r="J9" s="35"/>
      <c r="K9" s="35"/>
      <c r="L9" s="35"/>
      <c r="M9" s="35"/>
      <c r="N9" s="35"/>
      <c r="O9" s="35"/>
      <c r="P9" s="35"/>
      <c r="Q9" s="35"/>
      <c r="W9" s="194"/>
    </row>
    <row r="10" spans="2:23" ht="21.9" customHeight="1">
      <c r="C10" s="223" t="s">
        <v>96</v>
      </c>
      <c r="D10" s="226">
        <v>2</v>
      </c>
      <c r="E10" s="226">
        <v>367000</v>
      </c>
      <c r="F10" s="226">
        <f t="shared" ref="F10:F23" si="0">D10</f>
        <v>2</v>
      </c>
      <c r="G10" s="226">
        <f t="shared" ref="G10:G23" si="1">E10</f>
        <v>367000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W10" s="194"/>
    </row>
    <row r="11" spans="2:23" ht="21.9" customHeight="1">
      <c r="B11" s="35"/>
      <c r="C11" s="133" t="s">
        <v>39</v>
      </c>
      <c r="D11" s="151">
        <v>12</v>
      </c>
      <c r="E11" s="141">
        <v>13044294</v>
      </c>
      <c r="F11" s="151">
        <f t="shared" si="0"/>
        <v>12</v>
      </c>
      <c r="G11" s="141">
        <f t="shared" si="1"/>
        <v>13044294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2:23" s="41" customFormat="1" ht="21.9" customHeight="1">
      <c r="B12" s="35"/>
      <c r="C12" s="328" t="s">
        <v>129</v>
      </c>
      <c r="D12" s="329">
        <v>1</v>
      </c>
      <c r="E12" s="144">
        <v>79000</v>
      </c>
      <c r="F12" s="329">
        <f t="shared" si="0"/>
        <v>1</v>
      </c>
      <c r="G12" s="144">
        <f t="shared" si="1"/>
        <v>79000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2:23" ht="16.5" customHeight="1">
      <c r="B13" s="35"/>
      <c r="C13" s="118" t="s">
        <v>19</v>
      </c>
      <c r="D13" s="152">
        <v>6</v>
      </c>
      <c r="E13" s="153">
        <v>133456525</v>
      </c>
      <c r="F13" s="152">
        <f t="shared" si="0"/>
        <v>6</v>
      </c>
      <c r="G13" s="153">
        <f t="shared" si="1"/>
        <v>133456525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2:23" ht="16.5" customHeight="1">
      <c r="B14" s="35"/>
      <c r="C14" s="116" t="s">
        <v>20</v>
      </c>
      <c r="D14" s="145">
        <v>1</v>
      </c>
      <c r="E14" s="142">
        <v>3520273</v>
      </c>
      <c r="F14" s="145">
        <f t="shared" si="0"/>
        <v>1</v>
      </c>
      <c r="G14" s="142">
        <f t="shared" si="1"/>
        <v>3520273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2:23" ht="16.5" customHeight="1">
      <c r="B15" s="35"/>
      <c r="C15" s="118" t="s">
        <v>169</v>
      </c>
      <c r="D15" s="152">
        <v>1</v>
      </c>
      <c r="E15" s="153">
        <v>46924</v>
      </c>
      <c r="F15" s="152">
        <f t="shared" si="0"/>
        <v>1</v>
      </c>
      <c r="G15" s="153">
        <f t="shared" si="1"/>
        <v>46924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2:23" ht="16.5" customHeight="1">
      <c r="B16" s="35"/>
      <c r="C16" s="116" t="s">
        <v>57</v>
      </c>
      <c r="D16" s="145">
        <v>2</v>
      </c>
      <c r="E16" s="142">
        <v>278000</v>
      </c>
      <c r="F16" s="145">
        <f t="shared" si="0"/>
        <v>2</v>
      </c>
      <c r="G16" s="142">
        <f t="shared" si="1"/>
        <v>278000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2:17" s="41" customFormat="1" ht="16.5" customHeight="1">
      <c r="B17" s="35"/>
      <c r="C17" s="118" t="s">
        <v>23</v>
      </c>
      <c r="D17" s="152">
        <v>1</v>
      </c>
      <c r="E17" s="153">
        <v>3999933</v>
      </c>
      <c r="F17" s="152">
        <f t="shared" si="0"/>
        <v>1</v>
      </c>
      <c r="G17" s="153">
        <f t="shared" si="1"/>
        <v>3999933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17" ht="16.5" customHeight="1">
      <c r="B18" s="35"/>
      <c r="C18" s="116" t="s">
        <v>98</v>
      </c>
      <c r="D18" s="145">
        <v>1</v>
      </c>
      <c r="E18" s="142">
        <v>28586</v>
      </c>
      <c r="F18" s="145">
        <f t="shared" si="0"/>
        <v>1</v>
      </c>
      <c r="G18" s="142">
        <f t="shared" si="1"/>
        <v>28586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2:17" s="41" customFormat="1" ht="16.5" customHeight="1">
      <c r="B19" s="35"/>
      <c r="C19" s="346" t="s">
        <v>79</v>
      </c>
      <c r="D19" s="373">
        <v>1</v>
      </c>
      <c r="E19" s="231">
        <v>1806644</v>
      </c>
      <c r="F19" s="373">
        <f t="shared" si="0"/>
        <v>1</v>
      </c>
      <c r="G19" s="231">
        <f t="shared" si="1"/>
        <v>1806644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2:17" s="35" customFormat="1" ht="16.5" customHeight="1">
      <c r="C20" s="233" t="s">
        <v>25</v>
      </c>
      <c r="D20" s="161">
        <v>7</v>
      </c>
      <c r="E20" s="161">
        <v>7827800</v>
      </c>
      <c r="F20" s="161">
        <f t="shared" si="0"/>
        <v>7</v>
      </c>
      <c r="G20" s="161">
        <f t="shared" si="1"/>
        <v>7827800</v>
      </c>
    </row>
    <row r="21" spans="2:17" s="41" customFormat="1" ht="16.5" customHeight="1">
      <c r="B21" s="35"/>
      <c r="C21" s="214" t="s">
        <v>80</v>
      </c>
      <c r="D21" s="330">
        <v>5</v>
      </c>
      <c r="E21" s="330">
        <v>243747</v>
      </c>
      <c r="F21" s="330">
        <f t="shared" si="0"/>
        <v>5</v>
      </c>
      <c r="G21" s="330">
        <f t="shared" si="1"/>
        <v>243747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2:17" ht="21.9" customHeight="1" thickBot="1">
      <c r="C22" s="336" t="s">
        <v>81</v>
      </c>
      <c r="D22" s="374">
        <v>4</v>
      </c>
      <c r="E22" s="374">
        <v>1762869</v>
      </c>
      <c r="F22" s="374">
        <f t="shared" si="0"/>
        <v>4</v>
      </c>
      <c r="G22" s="374">
        <f t="shared" si="1"/>
        <v>1762869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2:17" ht="26.25" customHeight="1" thickBot="1">
      <c r="C23" s="167" t="s">
        <v>0</v>
      </c>
      <c r="D23" s="235">
        <f>SUM(D10:D22)</f>
        <v>44</v>
      </c>
      <c r="E23" s="236">
        <f>SUM(E10:E22)</f>
        <v>166461595</v>
      </c>
      <c r="F23" s="235">
        <f t="shared" si="0"/>
        <v>44</v>
      </c>
      <c r="G23" s="236">
        <f t="shared" si="1"/>
        <v>166461595</v>
      </c>
    </row>
    <row r="24" spans="2:17" ht="21.9" customHeight="1" thickTop="1"/>
    <row r="25" spans="2:17" ht="21.9" customHeight="1">
      <c r="E25" s="47"/>
    </row>
    <row r="27" spans="2:17" ht="21.9" customHeight="1" thickBot="1">
      <c r="P27" s="204"/>
    </row>
    <row r="28" spans="2:17" ht="21.9" customHeight="1" thickTop="1"/>
  </sheetData>
  <mergeCells count="5">
    <mergeCell ref="C6:G6"/>
    <mergeCell ref="C7:D7"/>
    <mergeCell ref="D8:E8"/>
    <mergeCell ref="F8:G8"/>
    <mergeCell ref="C8:C9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22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rightToLeft="1" view="pageBreakPreview" zoomScale="87" zoomScaleSheetLayoutView="87" workbookViewId="0">
      <selection activeCell="E14" sqref="E14"/>
    </sheetView>
  </sheetViews>
  <sheetFormatPr defaultColWidth="9.109375" defaultRowHeight="21.9" customHeight="1"/>
  <cols>
    <col min="1" max="1" width="22.88671875" style="90" customWidth="1"/>
    <col min="2" max="2" width="8.109375" style="32" customWidth="1"/>
    <col min="3" max="3" width="17.5546875" style="32" customWidth="1"/>
    <col min="4" max="4" width="9" style="32" customWidth="1"/>
    <col min="5" max="5" width="25.88671875" style="32" customWidth="1"/>
    <col min="6" max="6" width="9.109375" style="32" customWidth="1"/>
    <col min="7" max="16384" width="9.109375" style="32"/>
  </cols>
  <sheetData>
    <row r="2" spans="1:7" ht="21.75" hidden="1" customHeight="1"/>
    <row r="3" spans="1:7" ht="45.75" hidden="1" customHeight="1"/>
    <row r="4" spans="1:7" ht="39" customHeight="1">
      <c r="A4" s="484" t="s">
        <v>170</v>
      </c>
      <c r="B4" s="484"/>
      <c r="C4" s="484"/>
      <c r="D4" s="484"/>
      <c r="E4" s="484"/>
    </row>
    <row r="5" spans="1:7" ht="21.9" customHeight="1" thickBot="1">
      <c r="A5" s="494" t="s">
        <v>90</v>
      </c>
      <c r="B5" s="494"/>
      <c r="C5" s="58"/>
      <c r="D5" s="59"/>
      <c r="E5" s="25" t="s">
        <v>46</v>
      </c>
      <c r="F5" s="55"/>
    </row>
    <row r="6" spans="1:7" ht="21.9" customHeight="1" thickTop="1">
      <c r="A6" s="497" t="s">
        <v>14</v>
      </c>
      <c r="B6" s="480" t="s">
        <v>112</v>
      </c>
      <c r="C6" s="480"/>
      <c r="D6" s="480" t="s">
        <v>174</v>
      </c>
      <c r="E6" s="480"/>
    </row>
    <row r="7" spans="1:7" ht="21.9" customHeight="1" thickBot="1">
      <c r="A7" s="498"/>
      <c r="B7" s="81" t="s">
        <v>9</v>
      </c>
      <c r="C7" s="177" t="s">
        <v>107</v>
      </c>
      <c r="D7" s="81" t="s">
        <v>9</v>
      </c>
      <c r="E7" s="177" t="s">
        <v>175</v>
      </c>
    </row>
    <row r="8" spans="1:7" s="35" customFormat="1" ht="21.9" customHeight="1">
      <c r="A8" s="129" t="s">
        <v>19</v>
      </c>
      <c r="B8" s="128">
        <v>1</v>
      </c>
      <c r="C8" s="128">
        <v>476563</v>
      </c>
      <c r="D8" s="128">
        <f t="shared" ref="D8:E14" si="0">B8</f>
        <v>1</v>
      </c>
      <c r="E8" s="128">
        <f t="shared" si="0"/>
        <v>476563</v>
      </c>
    </row>
    <row r="9" spans="1:7" ht="21.9" customHeight="1">
      <c r="A9" s="156" t="s">
        <v>23</v>
      </c>
      <c r="B9" s="60">
        <v>2</v>
      </c>
      <c r="C9" s="60">
        <v>229359</v>
      </c>
      <c r="D9" s="60">
        <f t="shared" si="0"/>
        <v>2</v>
      </c>
      <c r="E9" s="60">
        <f t="shared" si="0"/>
        <v>229359</v>
      </c>
    </row>
    <row r="10" spans="1:7" ht="21.9" customHeight="1">
      <c r="A10" s="129" t="s">
        <v>28</v>
      </c>
      <c r="B10" s="128">
        <v>2</v>
      </c>
      <c r="C10" s="128">
        <v>2651833</v>
      </c>
      <c r="D10" s="128">
        <f t="shared" si="0"/>
        <v>2</v>
      </c>
      <c r="E10" s="128">
        <f t="shared" si="0"/>
        <v>2651833</v>
      </c>
    </row>
    <row r="11" spans="1:7" s="41" customFormat="1" ht="21.9" customHeight="1">
      <c r="A11" s="156" t="s">
        <v>26</v>
      </c>
      <c r="B11" s="60">
        <v>19</v>
      </c>
      <c r="C11" s="60">
        <v>24964659</v>
      </c>
      <c r="D11" s="60">
        <f t="shared" si="0"/>
        <v>19</v>
      </c>
      <c r="E11" s="60">
        <f t="shared" si="0"/>
        <v>24964659</v>
      </c>
      <c r="F11" s="35"/>
    </row>
    <row r="12" spans="1:7" s="41" customFormat="1" ht="21.9" customHeight="1">
      <c r="A12" s="162" t="s">
        <v>29</v>
      </c>
      <c r="B12" s="163">
        <v>9</v>
      </c>
      <c r="C12" s="163">
        <v>3641896</v>
      </c>
      <c r="D12" s="163">
        <f t="shared" si="0"/>
        <v>9</v>
      </c>
      <c r="E12" s="163">
        <f t="shared" si="0"/>
        <v>3641896</v>
      </c>
      <c r="F12" s="35"/>
    </row>
    <row r="13" spans="1:7" s="41" customFormat="1" ht="21.9" customHeight="1" thickBot="1">
      <c r="A13" s="156" t="s">
        <v>81</v>
      </c>
      <c r="B13" s="60">
        <v>1</v>
      </c>
      <c r="C13" s="60">
        <v>276220</v>
      </c>
      <c r="D13" s="60">
        <f t="shared" si="0"/>
        <v>1</v>
      </c>
      <c r="E13" s="60">
        <f t="shared" si="0"/>
        <v>276220</v>
      </c>
      <c r="F13" s="35"/>
    </row>
    <row r="14" spans="1:7" s="35" customFormat="1" ht="21.9" customHeight="1" thickBot="1">
      <c r="A14" s="182" t="s">
        <v>0</v>
      </c>
      <c r="B14" s="174">
        <f>SUM(B8:B13)</f>
        <v>34</v>
      </c>
      <c r="C14" s="174">
        <f>SUM(C8:C13)</f>
        <v>32240530</v>
      </c>
      <c r="D14" s="174">
        <f t="shared" si="0"/>
        <v>34</v>
      </c>
      <c r="E14" s="174">
        <f t="shared" si="0"/>
        <v>32240530</v>
      </c>
      <c r="G14" s="309"/>
    </row>
    <row r="15" spans="1:7" ht="21.9" customHeight="1" thickTop="1"/>
    <row r="16" spans="1:7" ht="21.9" customHeight="1">
      <c r="C16" s="47"/>
    </row>
  </sheetData>
  <mergeCells count="5">
    <mergeCell ref="A5:B5"/>
    <mergeCell ref="A6:A7"/>
    <mergeCell ref="B6:C6"/>
    <mergeCell ref="D6:E6"/>
    <mergeCell ref="A4:E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5"/>
  <sheetViews>
    <sheetView rightToLeft="1" view="pageBreakPreview" zoomScale="87" zoomScaleSheetLayoutView="87" workbookViewId="0">
      <selection activeCell="H13" sqref="H13"/>
    </sheetView>
  </sheetViews>
  <sheetFormatPr defaultColWidth="9.109375" defaultRowHeight="21.9" customHeight="1"/>
  <cols>
    <col min="1" max="1" width="2.5546875" style="32" customWidth="1"/>
    <col min="2" max="2" width="21.109375" style="90" customWidth="1"/>
    <col min="3" max="3" width="7" style="32" customWidth="1"/>
    <col min="4" max="4" width="15.33203125" style="32" customWidth="1"/>
    <col min="5" max="5" width="10.44140625" style="32" customWidth="1"/>
    <col min="6" max="6" width="14.5546875" style="32" customWidth="1"/>
    <col min="7" max="7" width="6.88671875" style="32" customWidth="1"/>
    <col min="8" max="8" width="17.5546875" style="32" customWidth="1"/>
    <col min="9" max="16384" width="9.109375" style="32"/>
  </cols>
  <sheetData>
    <row r="3" spans="2:13" ht="21.75" hidden="1" customHeight="1"/>
    <row r="4" spans="2:13" ht="45.75" hidden="1" customHeight="1"/>
    <row r="5" spans="2:13" ht="27" customHeight="1">
      <c r="B5" s="484" t="s">
        <v>176</v>
      </c>
      <c r="C5" s="484"/>
      <c r="D5" s="484"/>
      <c r="E5" s="484"/>
      <c r="F5" s="484"/>
      <c r="G5" s="484"/>
      <c r="H5" s="484"/>
    </row>
    <row r="6" spans="2:13" ht="21.9" customHeight="1" thickBot="1">
      <c r="B6" s="494" t="s">
        <v>90</v>
      </c>
      <c r="C6" s="494"/>
      <c r="D6" s="58"/>
      <c r="E6" s="58"/>
      <c r="F6" s="58"/>
      <c r="G6" s="59"/>
      <c r="H6" s="331" t="s">
        <v>46</v>
      </c>
      <c r="I6" s="55"/>
    </row>
    <row r="7" spans="2:13" ht="21.9" customHeight="1" thickTop="1">
      <c r="B7" s="497" t="s">
        <v>14</v>
      </c>
      <c r="C7" s="480" t="s">
        <v>188</v>
      </c>
      <c r="D7" s="480"/>
      <c r="E7" s="335" t="s">
        <v>189</v>
      </c>
      <c r="F7" s="335"/>
      <c r="G7" s="480" t="s">
        <v>153</v>
      </c>
      <c r="H7" s="480"/>
    </row>
    <row r="8" spans="2:13" ht="27.75" customHeight="1" thickBot="1">
      <c r="B8" s="498"/>
      <c r="C8" s="340" t="s">
        <v>9</v>
      </c>
      <c r="D8" s="340" t="s">
        <v>10</v>
      </c>
      <c r="E8" s="531" t="s">
        <v>130</v>
      </c>
      <c r="F8" s="531"/>
      <c r="G8" s="340" t="s">
        <v>9</v>
      </c>
      <c r="H8" s="340" t="s">
        <v>160</v>
      </c>
    </row>
    <row r="9" spans="2:13" ht="16.5" customHeight="1">
      <c r="B9" s="375" t="s">
        <v>99</v>
      </c>
      <c r="C9" s="117">
        <v>1</v>
      </c>
      <c r="D9" s="117">
        <v>594960</v>
      </c>
      <c r="E9" s="117">
        <v>0</v>
      </c>
      <c r="F9" s="117">
        <v>0</v>
      </c>
      <c r="G9" s="376">
        <f>C9</f>
        <v>1</v>
      </c>
      <c r="H9" s="376">
        <f>D9+F9</f>
        <v>594960</v>
      </c>
      <c r="K9" s="45"/>
    </row>
    <row r="10" spans="2:13" ht="16.5" customHeight="1">
      <c r="B10" s="203" t="s">
        <v>19</v>
      </c>
      <c r="C10" s="39">
        <v>1</v>
      </c>
      <c r="D10" s="39">
        <v>443832</v>
      </c>
      <c r="E10" s="39">
        <v>1</v>
      </c>
      <c r="F10" s="39">
        <v>988124</v>
      </c>
      <c r="G10" s="128">
        <f>C10+E10</f>
        <v>2</v>
      </c>
      <c r="H10" s="128">
        <f>D10+F10</f>
        <v>1431956</v>
      </c>
      <c r="L10" s="39"/>
      <c r="M10" s="163"/>
    </row>
    <row r="11" spans="2:13" ht="16.5" customHeight="1">
      <c r="B11" s="375" t="s">
        <v>29</v>
      </c>
      <c r="C11" s="117">
        <v>0</v>
      </c>
      <c r="D11" s="117">
        <v>0</v>
      </c>
      <c r="E11" s="117">
        <v>1</v>
      </c>
      <c r="F11" s="117">
        <v>583945</v>
      </c>
      <c r="G11" s="377">
        <f>C11+E11</f>
        <v>1</v>
      </c>
      <c r="H11" s="378">
        <f>D11+F11</f>
        <v>583945</v>
      </c>
    </row>
    <row r="12" spans="2:13" ht="16.5" customHeight="1" thickBot="1">
      <c r="B12" s="162" t="s">
        <v>28</v>
      </c>
      <c r="C12" s="163">
        <v>0</v>
      </c>
      <c r="D12" s="163">
        <v>0</v>
      </c>
      <c r="E12" s="163">
        <v>1</v>
      </c>
      <c r="F12" s="163">
        <v>399858</v>
      </c>
      <c r="G12" s="163">
        <f>C12+E12</f>
        <v>1</v>
      </c>
      <c r="H12" s="163">
        <f>D12+F12</f>
        <v>399858</v>
      </c>
    </row>
    <row r="13" spans="2:13" ht="21.9" customHeight="1" thickBot="1">
      <c r="B13" s="56" t="s">
        <v>0</v>
      </c>
      <c r="C13" s="57">
        <f t="shared" ref="C13:F13" si="0">SUM(C9:C12)</f>
        <v>2</v>
      </c>
      <c r="D13" s="57">
        <f t="shared" si="0"/>
        <v>1038792</v>
      </c>
      <c r="E13" s="57">
        <f t="shared" si="0"/>
        <v>3</v>
      </c>
      <c r="F13" s="57">
        <f t="shared" si="0"/>
        <v>1971927</v>
      </c>
      <c r="G13" s="57">
        <f>C13+E13</f>
        <v>5</v>
      </c>
      <c r="H13" s="57">
        <f>D13+F13</f>
        <v>3010719</v>
      </c>
      <c r="J13" s="309"/>
    </row>
    <row r="14" spans="2:13" ht="21.9" customHeight="1" thickTop="1"/>
    <row r="15" spans="2:13" ht="21.9" customHeight="1">
      <c r="D15" s="419"/>
    </row>
  </sheetData>
  <mergeCells count="6">
    <mergeCell ref="B5:H5"/>
    <mergeCell ref="B6:C6"/>
    <mergeCell ref="B7:B8"/>
    <mergeCell ref="C7:D7"/>
    <mergeCell ref="G7:H7"/>
    <mergeCell ref="E8:F8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rightToLeft="1" view="pageBreakPreview" zoomScaleSheetLayoutView="100" workbookViewId="0">
      <selection activeCell="H12" sqref="H12"/>
    </sheetView>
  </sheetViews>
  <sheetFormatPr defaultColWidth="9.109375" defaultRowHeight="21.9" customHeight="1"/>
  <cols>
    <col min="1" max="1" width="2.6640625" style="32" customWidth="1"/>
    <col min="2" max="2" width="24.6640625" style="90" customWidth="1"/>
    <col min="3" max="3" width="10.44140625" style="90" customWidth="1"/>
    <col min="4" max="4" width="21.6640625" style="90" customWidth="1"/>
    <col min="5" max="5" width="7.5546875" style="32" customWidth="1"/>
    <col min="6" max="6" width="13.88671875" style="32" customWidth="1"/>
    <col min="7" max="7" width="11.33203125" style="32" customWidth="1"/>
    <col min="8" max="8" width="14.88671875" style="32" customWidth="1"/>
    <col min="9" max="16384" width="9.109375" style="32"/>
  </cols>
  <sheetData>
    <row r="2" spans="1:13" ht="13.2"/>
    <row r="3" spans="1:13" ht="13.2"/>
    <row r="4" spans="1:13" ht="23.25" customHeight="1">
      <c r="B4" s="484" t="s">
        <v>158</v>
      </c>
      <c r="C4" s="484"/>
      <c r="D4" s="484"/>
      <c r="E4" s="484"/>
      <c r="F4" s="484"/>
      <c r="G4" s="484"/>
      <c r="H4" s="484"/>
    </row>
    <row r="5" spans="1:13" ht="21.9" customHeight="1" thickBot="1">
      <c r="B5" s="494" t="s">
        <v>91</v>
      </c>
      <c r="C5" s="494"/>
      <c r="D5" s="494"/>
      <c r="E5" s="494"/>
      <c r="F5" s="66"/>
      <c r="G5" s="495" t="s">
        <v>46</v>
      </c>
      <c r="H5" s="495"/>
      <c r="I5" s="59"/>
    </row>
    <row r="6" spans="1:13" ht="21.9" customHeight="1" thickTop="1">
      <c r="B6" s="497" t="s">
        <v>14</v>
      </c>
      <c r="C6" s="480" t="s">
        <v>87</v>
      </c>
      <c r="D6" s="480"/>
      <c r="E6" s="481" t="s">
        <v>157</v>
      </c>
      <c r="F6" s="481"/>
      <c r="G6" s="480" t="s">
        <v>108</v>
      </c>
      <c r="H6" s="480"/>
      <c r="I6" s="59"/>
    </row>
    <row r="7" spans="1:13" ht="21.9" customHeight="1" thickBot="1">
      <c r="B7" s="498"/>
      <c r="C7" s="379" t="s">
        <v>9</v>
      </c>
      <c r="D7" s="379" t="s">
        <v>109</v>
      </c>
      <c r="E7" s="379" t="s">
        <v>9</v>
      </c>
      <c r="F7" s="379" t="s">
        <v>10</v>
      </c>
      <c r="G7" s="379" t="s">
        <v>9</v>
      </c>
      <c r="H7" s="379" t="s">
        <v>10</v>
      </c>
      <c r="I7" s="59"/>
    </row>
    <row r="8" spans="1:13" ht="15">
      <c r="B8" s="179" t="s">
        <v>99</v>
      </c>
      <c r="C8" s="60">
        <v>1</v>
      </c>
      <c r="D8" s="60">
        <v>84500</v>
      </c>
      <c r="E8" s="31">
        <v>0</v>
      </c>
      <c r="F8" s="31">
        <v>0</v>
      </c>
      <c r="G8" s="31">
        <f t="shared" ref="G8:H12" si="0">C8+E8</f>
        <v>1</v>
      </c>
      <c r="H8" s="31">
        <f t="shared" si="0"/>
        <v>84500</v>
      </c>
      <c r="I8" s="59"/>
    </row>
    <row r="9" spans="1:13" ht="16.5" customHeight="1">
      <c r="B9" s="178" t="s">
        <v>22</v>
      </c>
      <c r="C9" s="128">
        <v>0</v>
      </c>
      <c r="D9" s="128">
        <v>0</v>
      </c>
      <c r="E9" s="111">
        <v>2</v>
      </c>
      <c r="F9" s="111">
        <v>2262568</v>
      </c>
      <c r="G9" s="111">
        <f t="shared" si="0"/>
        <v>2</v>
      </c>
      <c r="H9" s="111">
        <f t="shared" si="0"/>
        <v>2262568</v>
      </c>
      <c r="I9" s="59"/>
    </row>
    <row r="10" spans="1:13" ht="16.5" customHeight="1">
      <c r="B10" s="179" t="s">
        <v>190</v>
      </c>
      <c r="C10" s="60">
        <v>0</v>
      </c>
      <c r="D10" s="60">
        <v>0</v>
      </c>
      <c r="E10" s="31">
        <v>1</v>
      </c>
      <c r="F10" s="31">
        <v>7557023</v>
      </c>
      <c r="G10" s="31">
        <f t="shared" si="0"/>
        <v>1</v>
      </c>
      <c r="H10" s="31">
        <f t="shared" si="0"/>
        <v>7557023</v>
      </c>
      <c r="I10" s="59"/>
    </row>
    <row r="11" spans="1:13" ht="16.5" customHeight="1" thickBot="1">
      <c r="B11" s="205" t="s">
        <v>28</v>
      </c>
      <c r="C11" s="201">
        <v>1</v>
      </c>
      <c r="D11" s="201">
        <v>2708271</v>
      </c>
      <c r="E11" s="206">
        <v>1</v>
      </c>
      <c r="F11" s="206">
        <v>24027866</v>
      </c>
      <c r="G11" s="206">
        <f t="shared" si="0"/>
        <v>2</v>
      </c>
      <c r="H11" s="206">
        <f t="shared" si="0"/>
        <v>26736137</v>
      </c>
      <c r="I11" s="59"/>
    </row>
    <row r="12" spans="1:13" ht="16.5" customHeight="1" thickBot="1">
      <c r="B12" s="207" t="s">
        <v>0</v>
      </c>
      <c r="C12" s="57">
        <f t="shared" ref="C12:E12" si="1">SUM(C8:C11)</f>
        <v>2</v>
      </c>
      <c r="D12" s="57">
        <f t="shared" si="1"/>
        <v>2792771</v>
      </c>
      <c r="E12" s="164">
        <f t="shared" si="1"/>
        <v>4</v>
      </c>
      <c r="F12" s="164">
        <f>SUM(F8:F11)</f>
        <v>33847457</v>
      </c>
      <c r="G12" s="164">
        <f t="shared" si="0"/>
        <v>6</v>
      </c>
      <c r="H12" s="164">
        <f t="shared" si="0"/>
        <v>36640228</v>
      </c>
      <c r="I12" s="59"/>
    </row>
    <row r="13" spans="1:13" ht="16.5" customHeight="1" thickTop="1">
      <c r="A13" s="45"/>
      <c r="B13" s="214"/>
      <c r="C13" s="214"/>
      <c r="D13" s="214"/>
      <c r="E13" s="215"/>
      <c r="F13" s="216"/>
      <c r="G13" s="215"/>
      <c r="H13" s="217"/>
      <c r="I13" s="59"/>
    </row>
    <row r="14" spans="1:13" ht="21.9" customHeight="1">
      <c r="B14" s="154"/>
      <c r="C14" s="154"/>
      <c r="D14" s="154"/>
      <c r="E14" s="146"/>
      <c r="F14" s="146"/>
      <c r="G14" s="146"/>
      <c r="H14" s="218"/>
      <c r="I14" s="59"/>
      <c r="M14" s="45"/>
    </row>
    <row r="15" spans="1:13" ht="21.9" customHeight="1">
      <c r="B15" s="154"/>
      <c r="C15" s="154"/>
      <c r="D15" s="219"/>
      <c r="E15" s="146"/>
      <c r="F15" s="146"/>
      <c r="G15" s="146"/>
      <c r="H15" s="146"/>
      <c r="I15" s="59"/>
    </row>
    <row r="16" spans="1:13" ht="21.9" customHeight="1">
      <c r="B16" s="98"/>
      <c r="C16" s="98"/>
      <c r="D16" s="98"/>
      <c r="E16" s="59"/>
      <c r="F16" s="59"/>
      <c r="G16" s="59"/>
      <c r="H16" s="59"/>
      <c r="I16" s="59"/>
    </row>
    <row r="18" spans="7:10" ht="21.9" customHeight="1">
      <c r="I18" s="45"/>
      <c r="J18" s="45"/>
    </row>
    <row r="24" spans="7:10" ht="21.9" customHeight="1">
      <c r="H24" s="45"/>
    </row>
    <row r="25" spans="7:10" ht="21.9" customHeight="1">
      <c r="G25" s="45"/>
    </row>
  </sheetData>
  <mergeCells count="7">
    <mergeCell ref="B4:H4"/>
    <mergeCell ref="B5:E5"/>
    <mergeCell ref="G5:H5"/>
    <mergeCell ref="B6:B7"/>
    <mergeCell ref="E6:F6"/>
    <mergeCell ref="G6:H6"/>
    <mergeCell ref="C6:D6"/>
  </mergeCells>
  <printOptions horizontalCentered="1" verticalCentered="1"/>
  <pageMargins left="0.31496062992125984" right="0.15748031496062992" top="0.74803149606299213" bottom="1.1023622047244095" header="0.31496062992125984" footer="0.31496062992125984"/>
  <pageSetup paperSize="9" orientation="landscape" r:id="rId1"/>
  <headerFooter>
    <oddFooter>&amp;C&amp;14 25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view="pageBreakPreview" zoomScaleSheetLayoutView="100" workbookViewId="0">
      <selection activeCell="F10" sqref="F10"/>
    </sheetView>
  </sheetViews>
  <sheetFormatPr defaultColWidth="9.109375" defaultRowHeight="21.9" customHeight="1"/>
  <cols>
    <col min="1" max="1" width="2.6640625" style="32" customWidth="1"/>
    <col min="2" max="2" width="33.109375" style="90" customWidth="1"/>
    <col min="3" max="3" width="7.44140625" style="90" customWidth="1"/>
    <col min="4" max="4" width="19.109375" style="90" customWidth="1"/>
    <col min="5" max="5" width="6.88671875" style="32" customWidth="1"/>
    <col min="6" max="6" width="26.109375" style="32" customWidth="1"/>
    <col min="7" max="7" width="0.109375" style="32" hidden="1" customWidth="1"/>
    <col min="8" max="10" width="9.109375" style="32" hidden="1" customWidth="1"/>
    <col min="11" max="11" width="7.44140625" style="32" customWidth="1"/>
    <col min="12" max="16384" width="9.109375" style="32"/>
  </cols>
  <sheetData>
    <row r="1" spans="1:11" ht="21.9" customHeight="1">
      <c r="K1" s="194"/>
    </row>
    <row r="2" spans="1:11" ht="13.2"/>
    <row r="3" spans="1:11" ht="13.2"/>
    <row r="4" spans="1:11" ht="17.399999999999999">
      <c r="B4" s="484" t="s">
        <v>159</v>
      </c>
      <c r="C4" s="484"/>
      <c r="D4" s="484"/>
      <c r="E4" s="484"/>
      <c r="F4" s="484"/>
    </row>
    <row r="5" spans="1:11" ht="21.9" customHeight="1" thickBot="1">
      <c r="B5" s="494" t="s">
        <v>91</v>
      </c>
      <c r="C5" s="494"/>
      <c r="D5" s="494"/>
      <c r="E5" s="509" t="s">
        <v>46</v>
      </c>
      <c r="F5" s="509"/>
      <c r="G5" s="59"/>
    </row>
    <row r="6" spans="1:11" ht="21.9" customHeight="1" thickTop="1">
      <c r="B6" s="497" t="s">
        <v>14</v>
      </c>
      <c r="C6" s="480" t="s">
        <v>113</v>
      </c>
      <c r="D6" s="480"/>
      <c r="E6" s="480" t="s">
        <v>152</v>
      </c>
      <c r="F6" s="480"/>
      <c r="G6" s="59"/>
    </row>
    <row r="7" spans="1:11" ht="21.9" customHeight="1" thickBot="1">
      <c r="B7" s="498"/>
      <c r="C7" s="315" t="s">
        <v>9</v>
      </c>
      <c r="D7" s="315" t="s">
        <v>156</v>
      </c>
      <c r="E7" s="315" t="s">
        <v>9</v>
      </c>
      <c r="F7" s="315" t="s">
        <v>160</v>
      </c>
      <c r="G7" s="59"/>
    </row>
    <row r="8" spans="1:11" ht="15">
      <c r="A8" s="35"/>
      <c r="B8" s="179" t="s">
        <v>100</v>
      </c>
      <c r="C8" s="60">
        <v>1</v>
      </c>
      <c r="D8" s="60">
        <v>209400</v>
      </c>
      <c r="E8" s="31">
        <f t="shared" ref="E8:F10" si="0">C8</f>
        <v>1</v>
      </c>
      <c r="F8" s="31">
        <f t="shared" si="0"/>
        <v>209400</v>
      </c>
      <c r="G8" s="238"/>
    </row>
    <row r="9" spans="1:11" ht="15.6" thickBot="1">
      <c r="A9" s="35"/>
      <c r="B9" s="178" t="s">
        <v>19</v>
      </c>
      <c r="C9" s="128">
        <v>1</v>
      </c>
      <c r="D9" s="128">
        <v>9895</v>
      </c>
      <c r="E9" s="111">
        <f t="shared" si="0"/>
        <v>1</v>
      </c>
      <c r="F9" s="111">
        <f t="shared" si="0"/>
        <v>9895</v>
      </c>
      <c r="G9" s="238"/>
    </row>
    <row r="10" spans="1:11" s="41" customFormat="1" ht="16.5" customHeight="1" thickBot="1">
      <c r="A10" s="35"/>
      <c r="B10" s="207" t="s">
        <v>0</v>
      </c>
      <c r="C10" s="57">
        <v>2</v>
      </c>
      <c r="D10" s="57">
        <v>219295</v>
      </c>
      <c r="E10" s="164">
        <f t="shared" si="0"/>
        <v>2</v>
      </c>
      <c r="F10" s="164">
        <f t="shared" si="0"/>
        <v>219295</v>
      </c>
      <c r="G10" s="238"/>
    </row>
    <row r="11" spans="1:11" ht="16.5" customHeight="1" thickTop="1">
      <c r="A11" s="45"/>
      <c r="B11" s="214"/>
      <c r="C11" s="214"/>
      <c r="D11" s="214"/>
      <c r="E11" s="215"/>
      <c r="F11" s="217"/>
      <c r="G11" s="59"/>
    </row>
    <row r="12" spans="1:11" ht="27.75" customHeight="1">
      <c r="B12" s="154"/>
      <c r="C12" s="154"/>
      <c r="D12" s="154"/>
      <c r="E12" s="146"/>
      <c r="F12" s="218"/>
      <c r="G12" s="59"/>
      <c r="K12" s="45"/>
    </row>
    <row r="13" spans="1:11" ht="21.9" customHeight="1">
      <c r="B13" s="154"/>
      <c r="C13" s="532"/>
      <c r="D13" s="532"/>
      <c r="E13" s="146"/>
      <c r="F13" s="146"/>
      <c r="G13" s="59"/>
    </row>
    <row r="14" spans="1:11" ht="21.9" customHeight="1">
      <c r="B14" s="98"/>
      <c r="C14" s="98"/>
      <c r="D14" s="98"/>
      <c r="E14" s="59"/>
      <c r="F14" s="59"/>
      <c r="G14" s="59"/>
    </row>
    <row r="16" spans="1:11" ht="21.9" customHeight="1">
      <c r="G16" s="45"/>
      <c r="H16" s="45"/>
    </row>
    <row r="22" spans="5:6" ht="21.9" customHeight="1">
      <c r="F22" s="45"/>
    </row>
    <row r="23" spans="5:6" ht="21.9" customHeight="1">
      <c r="E23" s="45"/>
    </row>
  </sheetData>
  <mergeCells count="7">
    <mergeCell ref="C13:D13"/>
    <mergeCell ref="B4:F4"/>
    <mergeCell ref="B5:D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5354330708661419" header="0.31496062992125984" footer="0.31496062992125984"/>
  <pageSetup paperSize="9" orientation="landscape" r:id="rId1"/>
  <headerFooter>
    <oddFooter>&amp;C&amp;14 26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rightToLeft="1" view="pageBreakPreview" zoomScale="89" zoomScaleSheetLayoutView="89" workbookViewId="0">
      <selection activeCell="F11" sqref="F11"/>
    </sheetView>
  </sheetViews>
  <sheetFormatPr defaultColWidth="9.109375" defaultRowHeight="21.9" customHeight="1"/>
  <cols>
    <col min="1" max="1" width="2" style="32" customWidth="1"/>
    <col min="2" max="2" width="24.5546875" style="90" customWidth="1"/>
    <col min="3" max="3" width="6.6640625" style="32" customWidth="1"/>
    <col min="4" max="4" width="18" style="32" customWidth="1"/>
    <col min="5" max="5" width="8.33203125" style="32" customWidth="1"/>
    <col min="6" max="6" width="32.33203125" style="32" customWidth="1"/>
    <col min="7" max="16384" width="9.109375" style="32"/>
  </cols>
  <sheetData>
    <row r="3" spans="1:7" ht="48.75" customHeight="1"/>
    <row r="4" spans="1:7" ht="33.75" customHeight="1">
      <c r="B4" s="484" t="s">
        <v>163</v>
      </c>
      <c r="C4" s="484"/>
      <c r="D4" s="484"/>
      <c r="E4" s="484"/>
      <c r="F4" s="484"/>
    </row>
    <row r="5" spans="1:7" ht="21.9" customHeight="1" thickBot="1">
      <c r="B5" s="494" t="s">
        <v>89</v>
      </c>
      <c r="C5" s="494"/>
      <c r="D5" s="58"/>
      <c r="E5" s="533" t="s">
        <v>164</v>
      </c>
      <c r="F5" s="533" t="s">
        <v>46</v>
      </c>
    </row>
    <row r="6" spans="1:7" ht="21.9" customHeight="1" thickTop="1">
      <c r="B6" s="497" t="s">
        <v>14</v>
      </c>
      <c r="C6" s="480" t="s">
        <v>177</v>
      </c>
      <c r="D6" s="480"/>
      <c r="E6" s="480" t="s">
        <v>174</v>
      </c>
      <c r="F6" s="480"/>
    </row>
    <row r="7" spans="1:7" ht="21.9" customHeight="1" thickBot="1">
      <c r="B7" s="498"/>
      <c r="C7" s="181" t="s">
        <v>9</v>
      </c>
      <c r="D7" s="315" t="s">
        <v>155</v>
      </c>
      <c r="E7" s="315" t="s">
        <v>9</v>
      </c>
      <c r="F7" s="315" t="s">
        <v>156</v>
      </c>
    </row>
    <row r="8" spans="1:7" ht="24.75" customHeight="1">
      <c r="B8" s="148" t="s">
        <v>19</v>
      </c>
      <c r="C8" s="142">
        <v>1</v>
      </c>
      <c r="D8" s="142">
        <v>30000000</v>
      </c>
      <c r="E8" s="60">
        <f t="shared" ref="E8:F11" si="0">C8</f>
        <v>1</v>
      </c>
      <c r="F8" s="142">
        <f t="shared" si="0"/>
        <v>30000000</v>
      </c>
    </row>
    <row r="9" spans="1:7" ht="23.25" customHeight="1">
      <c r="B9" s="149" t="s">
        <v>29</v>
      </c>
      <c r="C9" s="143">
        <v>5</v>
      </c>
      <c r="D9" s="143">
        <v>6063545</v>
      </c>
      <c r="E9" s="150">
        <f t="shared" si="0"/>
        <v>5</v>
      </c>
      <c r="F9" s="143">
        <f t="shared" si="0"/>
        <v>6063545</v>
      </c>
    </row>
    <row r="10" spans="1:7" s="41" customFormat="1" ht="30" customHeight="1" thickBot="1">
      <c r="A10" s="35"/>
      <c r="B10" s="148" t="s">
        <v>128</v>
      </c>
      <c r="C10" s="142">
        <v>2</v>
      </c>
      <c r="D10" s="142">
        <v>7179503</v>
      </c>
      <c r="E10" s="60">
        <f t="shared" si="0"/>
        <v>2</v>
      </c>
      <c r="F10" s="142">
        <f t="shared" si="0"/>
        <v>7179503</v>
      </c>
      <c r="G10" s="32"/>
    </row>
    <row r="11" spans="1:7" ht="22.5" customHeight="1" thickBot="1">
      <c r="B11" s="380" t="s">
        <v>0</v>
      </c>
      <c r="C11" s="236">
        <f>SUM(C8:C10)</f>
        <v>8</v>
      </c>
      <c r="D11" s="236">
        <f>SUM(D8:D10)</f>
        <v>43243048</v>
      </c>
      <c r="E11" s="174">
        <f t="shared" si="0"/>
        <v>8</v>
      </c>
      <c r="F11" s="236">
        <f t="shared" si="0"/>
        <v>43243048</v>
      </c>
    </row>
    <row r="12" spans="1:7" ht="21.9" customHeight="1" thickTop="1"/>
    <row r="13" spans="1:7" ht="21.9" customHeight="1">
      <c r="D13" s="413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&amp;C27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rightToLeft="1" view="pageBreakPreview" zoomScaleSheetLayoutView="100" workbookViewId="0">
      <selection activeCell="F14" sqref="F14:H14"/>
    </sheetView>
  </sheetViews>
  <sheetFormatPr defaultColWidth="9.109375" defaultRowHeight="21.9" customHeight="1"/>
  <cols>
    <col min="1" max="1" width="4.33203125" style="32" customWidth="1"/>
    <col min="2" max="2" width="19.109375" style="90" customWidth="1"/>
    <col min="3" max="3" width="6.44140625" style="32" customWidth="1"/>
    <col min="4" max="4" width="17.44140625" style="32" customWidth="1"/>
    <col min="5" max="5" width="7" style="32" customWidth="1"/>
    <col min="6" max="6" width="14.109375" style="32" customWidth="1"/>
    <col min="7" max="7" width="8.6640625" style="32" customWidth="1"/>
    <col min="8" max="8" width="19.5546875" style="32" customWidth="1"/>
    <col min="9" max="16384" width="9.109375" style="32"/>
  </cols>
  <sheetData>
    <row r="1" spans="1:8" ht="57.75" customHeight="1"/>
    <row r="2" spans="1:8" ht="17.399999999999999">
      <c r="B2" s="484" t="s">
        <v>161</v>
      </c>
      <c r="C2" s="484"/>
      <c r="D2" s="484"/>
      <c r="E2" s="484"/>
      <c r="F2" s="484"/>
      <c r="G2" s="484"/>
      <c r="H2" s="484"/>
    </row>
    <row r="3" spans="1:8" ht="21.9" customHeight="1">
      <c r="B3" s="94"/>
      <c r="C3" s="67"/>
      <c r="D3" s="67"/>
      <c r="E3" s="304"/>
      <c r="F3" s="304"/>
      <c r="G3" s="67"/>
      <c r="H3" s="67"/>
    </row>
    <row r="4" spans="1:8" ht="21.9" customHeight="1" thickBot="1">
      <c r="B4" s="494" t="s">
        <v>92</v>
      </c>
      <c r="C4" s="494"/>
      <c r="D4" s="58"/>
      <c r="E4" s="58"/>
      <c r="F4" s="58"/>
      <c r="G4" s="509" t="s">
        <v>46</v>
      </c>
      <c r="H4" s="509" t="s">
        <v>46</v>
      </c>
    </row>
    <row r="5" spans="1:8" ht="21.9" customHeight="1" thickTop="1">
      <c r="B5" s="100" t="s">
        <v>14</v>
      </c>
      <c r="C5" s="480" t="s">
        <v>114</v>
      </c>
      <c r="D5" s="480"/>
      <c r="E5" s="303"/>
      <c r="F5" s="305" t="s">
        <v>135</v>
      </c>
      <c r="G5" s="480" t="s">
        <v>115</v>
      </c>
      <c r="H5" s="480"/>
    </row>
    <row r="6" spans="1:8" ht="21.9" customHeight="1" thickBot="1">
      <c r="B6" s="177"/>
      <c r="C6" s="177" t="s">
        <v>9</v>
      </c>
      <c r="D6" s="177" t="s">
        <v>111</v>
      </c>
      <c r="E6" s="177" t="s">
        <v>9</v>
      </c>
      <c r="F6" s="81" t="s">
        <v>10</v>
      </c>
      <c r="G6" s="177" t="s">
        <v>9</v>
      </c>
      <c r="H6" s="177" t="s">
        <v>109</v>
      </c>
    </row>
    <row r="7" spans="1:8" s="41" customFormat="1" ht="16.5" customHeight="1">
      <c r="A7" s="35"/>
      <c r="B7" s="179" t="s">
        <v>134</v>
      </c>
      <c r="C7" s="31">
        <v>1</v>
      </c>
      <c r="D7" s="31">
        <v>41380405</v>
      </c>
      <c r="E7" s="31">
        <v>0</v>
      </c>
      <c r="F7" s="31">
        <v>0</v>
      </c>
      <c r="G7" s="31">
        <f t="shared" ref="G7:G13" si="0">C7+E7</f>
        <v>1</v>
      </c>
      <c r="H7" s="31">
        <f>D7</f>
        <v>41380405</v>
      </c>
    </row>
    <row r="8" spans="1:8" ht="16.5" customHeight="1">
      <c r="B8" s="178" t="s">
        <v>29</v>
      </c>
      <c r="C8" s="111">
        <v>15</v>
      </c>
      <c r="D8" s="111">
        <v>352621</v>
      </c>
      <c r="E8" s="111">
        <v>0</v>
      </c>
      <c r="F8" s="111">
        <v>0</v>
      </c>
      <c r="G8" s="111">
        <f t="shared" si="0"/>
        <v>15</v>
      </c>
      <c r="H8" s="111">
        <f t="shared" ref="H8:H13" si="1">D8+F8</f>
        <v>352621</v>
      </c>
    </row>
    <row r="9" spans="1:8" ht="16.5" customHeight="1">
      <c r="B9" s="476" t="s">
        <v>24</v>
      </c>
      <c r="C9" s="355">
        <v>1</v>
      </c>
      <c r="D9" s="355">
        <v>366740</v>
      </c>
      <c r="E9" s="355">
        <v>0</v>
      </c>
      <c r="F9" s="355">
        <v>0</v>
      </c>
      <c r="G9" s="355">
        <f t="shared" si="0"/>
        <v>1</v>
      </c>
      <c r="H9" s="355">
        <f t="shared" si="1"/>
        <v>366740</v>
      </c>
    </row>
    <row r="10" spans="1:8" ht="16.5" customHeight="1">
      <c r="B10" s="307" t="s">
        <v>26</v>
      </c>
      <c r="C10" s="308">
        <v>2</v>
      </c>
      <c r="D10" s="308">
        <v>1059997</v>
      </c>
      <c r="E10" s="308">
        <v>0</v>
      </c>
      <c r="F10" s="308">
        <v>0</v>
      </c>
      <c r="G10" s="308">
        <f t="shared" si="0"/>
        <v>2</v>
      </c>
      <c r="H10" s="308">
        <f t="shared" si="1"/>
        <v>1059997</v>
      </c>
    </row>
    <row r="11" spans="1:8" ht="16.5" customHeight="1">
      <c r="B11" s="306" t="s">
        <v>122</v>
      </c>
      <c r="C11" s="291">
        <v>1</v>
      </c>
      <c r="D11" s="291">
        <v>474602</v>
      </c>
      <c r="E11" s="291">
        <v>0</v>
      </c>
      <c r="F11" s="291">
        <v>0</v>
      </c>
      <c r="G11" s="291">
        <f t="shared" si="0"/>
        <v>1</v>
      </c>
      <c r="H11" s="291">
        <f t="shared" si="1"/>
        <v>474602</v>
      </c>
    </row>
    <row r="12" spans="1:8" ht="16.5" customHeight="1" thickBot="1">
      <c r="B12" s="307" t="s">
        <v>28</v>
      </c>
      <c r="C12" s="308">
        <v>0</v>
      </c>
      <c r="D12" s="308">
        <v>0</v>
      </c>
      <c r="E12" s="308">
        <v>5</v>
      </c>
      <c r="F12" s="308">
        <v>118535</v>
      </c>
      <c r="G12" s="308">
        <f t="shared" si="0"/>
        <v>5</v>
      </c>
      <c r="H12" s="308">
        <f t="shared" si="1"/>
        <v>118535</v>
      </c>
    </row>
    <row r="13" spans="1:8" ht="21.9" customHeight="1" thickBot="1">
      <c r="B13" s="207" t="s">
        <v>0</v>
      </c>
      <c r="C13" s="57">
        <f>SUM(C7:C12)</f>
        <v>20</v>
      </c>
      <c r="D13" s="57">
        <v>43634365</v>
      </c>
      <c r="E13" s="57">
        <v>5</v>
      </c>
      <c r="F13" s="57">
        <v>118535</v>
      </c>
      <c r="G13" s="57">
        <f t="shared" si="0"/>
        <v>25</v>
      </c>
      <c r="H13" s="57">
        <f t="shared" si="1"/>
        <v>43752900</v>
      </c>
    </row>
    <row r="14" spans="1:8" ht="30.75" customHeight="1" thickTop="1">
      <c r="B14" s="98"/>
      <c r="C14" s="59"/>
      <c r="D14" s="59"/>
      <c r="E14" s="59"/>
      <c r="F14" s="534"/>
      <c r="G14" s="535"/>
      <c r="H14" s="535"/>
    </row>
    <row r="15" spans="1:8" ht="21.9" customHeight="1">
      <c r="B15" s="98"/>
      <c r="C15" s="59"/>
      <c r="D15" s="59"/>
      <c r="E15" s="420"/>
      <c r="F15" s="59"/>
      <c r="G15" s="59"/>
      <c r="H15" s="59"/>
    </row>
  </sheetData>
  <mergeCells count="6">
    <mergeCell ref="F14:H14"/>
    <mergeCell ref="B2:H2"/>
    <mergeCell ref="B4:C4"/>
    <mergeCell ref="G4:H4"/>
    <mergeCell ref="C5:D5"/>
    <mergeCell ref="G5:H5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&amp;C&amp;14 28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rightToLeft="1" tabSelected="1" view="pageBreakPreview" zoomScale="106" zoomScaleSheetLayoutView="106" workbookViewId="0">
      <selection activeCell="F8" sqref="F8"/>
    </sheetView>
  </sheetViews>
  <sheetFormatPr defaultColWidth="9.109375" defaultRowHeight="21.9" customHeight="1"/>
  <cols>
    <col min="1" max="1" width="3.109375" style="32" customWidth="1"/>
    <col min="2" max="2" width="22.109375" style="90" customWidth="1"/>
    <col min="3" max="3" width="6.5546875" style="32" customWidth="1"/>
    <col min="4" max="4" width="23.88671875" style="32" customWidth="1"/>
    <col min="5" max="5" width="7.88671875" style="32" customWidth="1"/>
    <col min="6" max="6" width="28.5546875" style="32" customWidth="1"/>
    <col min="7" max="7" width="0.33203125" style="32" hidden="1" customWidth="1"/>
    <col min="8" max="8" width="9.109375" style="32" hidden="1" customWidth="1"/>
    <col min="9" max="16384" width="9.109375" style="32"/>
  </cols>
  <sheetData>
    <row r="1" spans="2:6" ht="21.75" customHeight="1"/>
    <row r="2" spans="2:6" ht="21.9" customHeight="1">
      <c r="B2" s="484" t="s">
        <v>162</v>
      </c>
      <c r="C2" s="484"/>
      <c r="D2" s="484"/>
      <c r="E2" s="484"/>
      <c r="F2" s="484"/>
    </row>
    <row r="3" spans="2:6" ht="21.9" customHeight="1" thickBot="1">
      <c r="B3" s="494" t="s">
        <v>89</v>
      </c>
      <c r="C3" s="494"/>
      <c r="D3" s="58"/>
      <c r="F3" s="219" t="s">
        <v>165</v>
      </c>
    </row>
    <row r="4" spans="2:6" ht="21.9" customHeight="1" thickTop="1">
      <c r="B4" s="497" t="s">
        <v>14</v>
      </c>
      <c r="C4" s="522" t="s">
        <v>191</v>
      </c>
      <c r="D4" s="522"/>
      <c r="E4" s="522" t="s">
        <v>115</v>
      </c>
      <c r="F4" s="522"/>
    </row>
    <row r="5" spans="2:6" ht="21.9" customHeight="1" thickBot="1">
      <c r="B5" s="498"/>
      <c r="C5" s="337" t="s">
        <v>9</v>
      </c>
      <c r="D5" s="337" t="s">
        <v>10</v>
      </c>
      <c r="E5" s="337" t="s">
        <v>117</v>
      </c>
      <c r="F5" s="337" t="s">
        <v>107</v>
      </c>
    </row>
    <row r="6" spans="2:6" ht="16.5" customHeight="1">
      <c r="B6" s="228" t="s">
        <v>29</v>
      </c>
      <c r="C6" s="229">
        <v>1</v>
      </c>
      <c r="D6" s="230">
        <v>2603000</v>
      </c>
      <c r="E6" s="230">
        <f t="shared" ref="E6:F8" si="0">C6</f>
        <v>1</v>
      </c>
      <c r="F6" s="230">
        <f t="shared" si="0"/>
        <v>2603000</v>
      </c>
    </row>
    <row r="7" spans="2:6" ht="16.5" customHeight="1" thickBot="1">
      <c r="B7" s="212" t="s">
        <v>26</v>
      </c>
      <c r="C7" s="208">
        <v>5</v>
      </c>
      <c r="D7" s="208">
        <v>3772278</v>
      </c>
      <c r="E7" s="213">
        <f t="shared" si="0"/>
        <v>5</v>
      </c>
      <c r="F7" s="213">
        <f t="shared" si="0"/>
        <v>3772278</v>
      </c>
    </row>
    <row r="8" spans="2:6" ht="16.5" customHeight="1" thickBot="1">
      <c r="B8" s="209" t="s">
        <v>0</v>
      </c>
      <c r="C8" s="210">
        <f>SUM(C6:C7)</f>
        <v>6</v>
      </c>
      <c r="D8" s="211">
        <f>SUM(D6:D7)</f>
        <v>6375278</v>
      </c>
      <c r="E8" s="211">
        <f t="shared" si="0"/>
        <v>6</v>
      </c>
      <c r="F8" s="211">
        <f t="shared" si="0"/>
        <v>6375278</v>
      </c>
    </row>
    <row r="9" spans="2:6" ht="40.5" customHeight="1" thickTop="1">
      <c r="B9" s="98"/>
      <c r="C9" s="59"/>
      <c r="D9" s="59"/>
    </row>
    <row r="10" spans="2:6" ht="21.9" customHeight="1">
      <c r="B10" s="98"/>
      <c r="C10" s="59"/>
      <c r="D10" s="421"/>
    </row>
  </sheetData>
  <mergeCells count="5">
    <mergeCell ref="E4:F4"/>
    <mergeCell ref="B2:F2"/>
    <mergeCell ref="B3:C3"/>
    <mergeCell ref="B4:B5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29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15"/>
  <sheetViews>
    <sheetView rightToLeft="1" view="pageBreakPreview" zoomScale="89" zoomScaleSheetLayoutView="89" workbookViewId="0">
      <selection activeCell="J12" sqref="J12"/>
    </sheetView>
  </sheetViews>
  <sheetFormatPr defaultColWidth="9.109375" defaultRowHeight="21.9" customHeight="1"/>
  <cols>
    <col min="1" max="1" width="2.33203125" style="32" customWidth="1"/>
    <col min="2" max="2" width="29.33203125" style="90" customWidth="1"/>
    <col min="3" max="3" width="6.44140625" style="32" customWidth="1"/>
    <col min="4" max="4" width="16.88671875" style="32" customWidth="1"/>
    <col min="5" max="5" width="7.88671875" style="32" bestFit="1" customWidth="1"/>
    <col min="6" max="6" width="14.109375" style="32" customWidth="1"/>
    <col min="7" max="7" width="7.88671875" style="32" bestFit="1" customWidth="1"/>
    <col min="8" max="8" width="14.6640625" style="32" customWidth="1"/>
    <col min="9" max="9" width="11.44140625" style="32" customWidth="1"/>
    <col min="10" max="10" width="16.88671875" style="32" customWidth="1"/>
    <col min="11" max="12" width="18.5546875" style="32" customWidth="1"/>
    <col min="13" max="16384" width="9.109375" style="32"/>
  </cols>
  <sheetData>
    <row r="3" spans="2:10" ht="2.25" customHeight="1"/>
    <row r="4" spans="2:10" ht="33" customHeight="1">
      <c r="B4" s="484" t="s">
        <v>166</v>
      </c>
      <c r="C4" s="484"/>
      <c r="D4" s="484"/>
      <c r="E4" s="484"/>
      <c r="F4" s="484"/>
      <c r="G4" s="484"/>
      <c r="H4" s="484"/>
      <c r="I4" s="484"/>
      <c r="J4" s="484"/>
    </row>
    <row r="5" spans="2:10" ht="21.9" customHeight="1" thickBot="1">
      <c r="B5" s="494" t="s">
        <v>92</v>
      </c>
      <c r="C5" s="494"/>
      <c r="D5" s="64"/>
      <c r="E5" s="58"/>
      <c r="F5" s="58"/>
      <c r="I5" s="509" t="s">
        <v>46</v>
      </c>
      <c r="J5" s="509" t="s">
        <v>46</v>
      </c>
    </row>
    <row r="6" spans="2:10" ht="21.9" customHeight="1" thickTop="1">
      <c r="B6" s="497" t="s">
        <v>14</v>
      </c>
      <c r="C6" s="480" t="s">
        <v>192</v>
      </c>
      <c r="D6" s="480"/>
      <c r="E6" s="480" t="s">
        <v>193</v>
      </c>
      <c r="F6" s="480"/>
      <c r="G6" s="480" t="s">
        <v>194</v>
      </c>
      <c r="H6" s="480"/>
      <c r="I6" s="480" t="s">
        <v>118</v>
      </c>
      <c r="J6" s="480"/>
    </row>
    <row r="7" spans="2:10" ht="21.9" customHeight="1" thickBot="1">
      <c r="B7" s="498"/>
      <c r="C7" s="337" t="s">
        <v>9</v>
      </c>
      <c r="D7" s="337" t="s">
        <v>10</v>
      </c>
      <c r="E7" s="337" t="s">
        <v>9</v>
      </c>
      <c r="F7" s="337" t="s">
        <v>10</v>
      </c>
      <c r="G7" s="337" t="s">
        <v>9</v>
      </c>
      <c r="H7" s="337" t="s">
        <v>10</v>
      </c>
      <c r="I7" s="337" t="s">
        <v>9</v>
      </c>
      <c r="J7" s="337" t="s">
        <v>10</v>
      </c>
    </row>
    <row r="8" spans="2:10" ht="16.5" customHeight="1">
      <c r="B8" s="328" t="s">
        <v>39</v>
      </c>
      <c r="C8" s="144">
        <v>0</v>
      </c>
      <c r="D8" s="144">
        <v>0</v>
      </c>
      <c r="E8" s="144">
        <v>11</v>
      </c>
      <c r="F8" s="144">
        <v>14947022</v>
      </c>
      <c r="G8" s="117">
        <v>0</v>
      </c>
      <c r="H8" s="144">
        <v>0</v>
      </c>
      <c r="I8" s="144">
        <f>C8+E8+G8</f>
        <v>11</v>
      </c>
      <c r="J8" s="144">
        <f>D8+F8</f>
        <v>14947022</v>
      </c>
    </row>
    <row r="9" spans="2:10" ht="16.5" customHeight="1">
      <c r="B9" s="115" t="s">
        <v>21</v>
      </c>
      <c r="C9" s="143">
        <v>0</v>
      </c>
      <c r="D9" s="143">
        <v>0</v>
      </c>
      <c r="E9" s="143">
        <v>2</v>
      </c>
      <c r="F9" s="143">
        <v>306300</v>
      </c>
      <c r="G9" s="150">
        <v>0</v>
      </c>
      <c r="H9" s="143">
        <v>0</v>
      </c>
      <c r="I9" s="143">
        <f>C9+E9+G9</f>
        <v>2</v>
      </c>
      <c r="J9" s="143">
        <f>D9+F9+H9</f>
        <v>306300</v>
      </c>
    </row>
    <row r="10" spans="2:10" ht="16.5" customHeight="1">
      <c r="B10" s="116" t="s">
        <v>57</v>
      </c>
      <c r="C10" s="142">
        <v>3</v>
      </c>
      <c r="D10" s="142">
        <v>7330521</v>
      </c>
      <c r="E10" s="142">
        <v>0</v>
      </c>
      <c r="F10" s="142">
        <v>0</v>
      </c>
      <c r="G10" s="60">
        <v>0</v>
      </c>
      <c r="H10" s="142">
        <v>0</v>
      </c>
      <c r="I10" s="142">
        <f>C10+E10+G10</f>
        <v>3</v>
      </c>
      <c r="J10" s="142">
        <f>D10+F10+H10</f>
        <v>7330521</v>
      </c>
    </row>
    <row r="11" spans="2:10" ht="22.5" customHeight="1" thickBot="1">
      <c r="B11" s="118" t="s">
        <v>26</v>
      </c>
      <c r="C11" s="153">
        <v>1</v>
      </c>
      <c r="D11" s="153">
        <v>2631183</v>
      </c>
      <c r="E11" s="153">
        <v>0</v>
      </c>
      <c r="F11" s="153">
        <v>0</v>
      </c>
      <c r="G11" s="128">
        <v>12</v>
      </c>
      <c r="H11" s="153">
        <v>107318828</v>
      </c>
      <c r="I11" s="153">
        <f>C11+E11+G11</f>
        <v>13</v>
      </c>
      <c r="J11" s="153">
        <f>D11+F11+H11</f>
        <v>109950011</v>
      </c>
    </row>
    <row r="12" spans="2:10" s="41" customFormat="1" ht="16.5" customHeight="1" thickBot="1">
      <c r="B12" s="91" t="s">
        <v>82</v>
      </c>
      <c r="C12" s="165">
        <f t="shared" ref="C12:G12" si="0">SUM(C8:C11)</f>
        <v>4</v>
      </c>
      <c r="D12" s="165">
        <f t="shared" si="0"/>
        <v>9961704</v>
      </c>
      <c r="E12" s="165">
        <f t="shared" si="0"/>
        <v>13</v>
      </c>
      <c r="F12" s="165">
        <f t="shared" si="0"/>
        <v>15253322</v>
      </c>
      <c r="G12" s="57">
        <f t="shared" si="0"/>
        <v>12</v>
      </c>
      <c r="H12" s="165">
        <f>SUM(H11)</f>
        <v>107318828</v>
      </c>
      <c r="I12" s="165">
        <f>C12+E12+G12</f>
        <v>29</v>
      </c>
      <c r="J12" s="165">
        <f>D12+F12+H12</f>
        <v>132533854</v>
      </c>
    </row>
    <row r="13" spans="2:10" ht="21.9" customHeight="1" thickTop="1">
      <c r="B13" s="98"/>
      <c r="C13" s="59"/>
      <c r="D13" s="59"/>
      <c r="E13" s="59"/>
      <c r="F13" s="59"/>
      <c r="G13" s="59"/>
      <c r="H13" s="146"/>
    </row>
    <row r="14" spans="2:10" ht="21.9" customHeight="1">
      <c r="B14" s="98"/>
      <c r="C14" s="59"/>
      <c r="D14" s="59"/>
      <c r="E14" s="59"/>
      <c r="F14" s="420"/>
      <c r="G14" s="59"/>
      <c r="H14" s="59"/>
    </row>
    <row r="15" spans="2:10" ht="21.9" customHeight="1">
      <c r="B15" s="98"/>
      <c r="C15" s="59"/>
      <c r="D15" s="59"/>
      <c r="E15" s="59"/>
      <c r="F15" s="59"/>
      <c r="G15" s="59"/>
      <c r="H15" s="59"/>
    </row>
  </sheetData>
  <mergeCells count="8">
    <mergeCell ref="I6:J6"/>
    <mergeCell ref="B4:J4"/>
    <mergeCell ref="B5:C5"/>
    <mergeCell ref="I5:J5"/>
    <mergeCell ref="B6:B7"/>
    <mergeCell ref="C6:D6"/>
    <mergeCell ref="E6:F6"/>
    <mergeCell ref="G6:H6"/>
  </mergeCells>
  <printOptions horizontalCentered="1" verticalCentered="1"/>
  <pageMargins left="0.31496062992125984" right="0.15748031496062992" top="0.74803149606299213" bottom="1.1811023622047245" header="0.31496062992125984" footer="0.31496062992125984"/>
  <pageSetup paperSize="9" orientation="landscape" r:id="rId1"/>
  <headerFooter>
    <oddFooter>&amp;C&amp;14 30</odd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30"/>
    </sheetView>
  </sheetViews>
  <sheetFormatPr defaultRowHeight="13.2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rightToLeft="1" topLeftCell="B8" zoomScaleNormal="100" zoomScaleSheetLayoutView="100" workbookViewId="0">
      <selection activeCell="D26" sqref="D26:H26"/>
    </sheetView>
  </sheetViews>
  <sheetFormatPr defaultRowHeight="21.9" customHeight="1"/>
  <cols>
    <col min="1" max="1" width="1.33203125" customWidth="1"/>
    <col min="2" max="2" width="29.6640625" customWidth="1"/>
    <col min="3" max="3" width="7.5546875" customWidth="1"/>
    <col min="4" max="4" width="16.6640625" customWidth="1"/>
    <col min="5" max="5" width="8.33203125" customWidth="1"/>
    <col min="6" max="6" width="18.5546875" customWidth="1"/>
    <col min="7" max="7" width="7.44140625" customWidth="1"/>
    <col min="8" max="8" width="22.5546875" customWidth="1"/>
    <col min="9" max="9" width="38.44140625" customWidth="1"/>
    <col min="10" max="10" width="12" customWidth="1"/>
    <col min="11" max="11" width="6.88671875" customWidth="1"/>
    <col min="12" max="12" width="9.109375" hidden="1" customWidth="1"/>
    <col min="16" max="16" width="9.109375" hidden="1" customWidth="1"/>
  </cols>
  <sheetData>
    <row r="2" spans="1:18" ht="24.75" customHeight="1">
      <c r="B2" s="484" t="s">
        <v>136</v>
      </c>
      <c r="C2" s="484"/>
      <c r="D2" s="484"/>
      <c r="E2" s="484"/>
      <c r="F2" s="484"/>
      <c r="G2" s="484"/>
      <c r="H2" s="484"/>
    </row>
    <row r="3" spans="1:18" ht="19.5" customHeight="1" thickBot="1">
      <c r="B3" s="62" t="s">
        <v>72</v>
      </c>
      <c r="C3" s="30"/>
      <c r="D3" s="61"/>
      <c r="E3" s="34"/>
      <c r="F3" s="34"/>
      <c r="G3" s="34"/>
      <c r="H3" s="25" t="s">
        <v>47</v>
      </c>
    </row>
    <row r="4" spans="1:18" ht="19.5" customHeight="1" thickTop="1">
      <c r="B4" s="481" t="s">
        <v>14</v>
      </c>
      <c r="C4" s="480" t="s">
        <v>15</v>
      </c>
      <c r="D4" s="480"/>
      <c r="E4" s="480" t="s">
        <v>16</v>
      </c>
      <c r="F4" s="480"/>
      <c r="G4" s="480" t="s">
        <v>17</v>
      </c>
      <c r="H4" s="480"/>
    </row>
    <row r="5" spans="1:18" ht="19.5" customHeight="1" thickBot="1">
      <c r="B5" s="482"/>
      <c r="C5" s="423" t="s">
        <v>9</v>
      </c>
      <c r="D5" s="423" t="s">
        <v>10</v>
      </c>
      <c r="E5" s="423" t="s">
        <v>9</v>
      </c>
      <c r="F5" s="423" t="s">
        <v>202</v>
      </c>
      <c r="G5" s="423" t="s">
        <v>9</v>
      </c>
      <c r="H5" s="423" t="s">
        <v>202</v>
      </c>
      <c r="M5" s="461"/>
    </row>
    <row r="6" spans="1:18" ht="19.5" customHeight="1">
      <c r="B6" s="224" t="s">
        <v>96</v>
      </c>
      <c r="C6" s="226">
        <v>2</v>
      </c>
      <c r="D6" s="31">
        <v>367000</v>
      </c>
      <c r="E6" s="226">
        <v>0</v>
      </c>
      <c r="F6" s="31">
        <v>0</v>
      </c>
      <c r="G6" s="226">
        <f>C6+E6</f>
        <v>2</v>
      </c>
      <c r="H6" s="31">
        <f>D6+F6</f>
        <v>367000</v>
      </c>
    </row>
    <row r="7" spans="1:18" ht="16.5" customHeight="1">
      <c r="A7" s="17"/>
      <c r="B7" s="110" t="s">
        <v>39</v>
      </c>
      <c r="C7" s="111">
        <v>14</v>
      </c>
      <c r="D7" s="111">
        <v>23719471</v>
      </c>
      <c r="E7" s="111">
        <v>23</v>
      </c>
      <c r="F7" s="111">
        <v>25151586</v>
      </c>
      <c r="G7" s="126">
        <v>37</v>
      </c>
      <c r="H7" s="111">
        <f t="shared" ref="H7:H25" si="0">D7+F7</f>
        <v>48871057</v>
      </c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s="241" customFormat="1" ht="16.5" customHeight="1">
      <c r="A8" s="17"/>
      <c r="B8" s="107" t="s">
        <v>18</v>
      </c>
      <c r="C8" s="31">
        <v>1</v>
      </c>
      <c r="D8" s="31">
        <v>79000</v>
      </c>
      <c r="E8" s="31">
        <v>0</v>
      </c>
      <c r="F8" s="31">
        <v>0</v>
      </c>
      <c r="G8" s="124">
        <v>1</v>
      </c>
      <c r="H8" s="31">
        <f t="shared" si="0"/>
        <v>79000</v>
      </c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s="17" customFormat="1" ht="16.5" customHeight="1">
      <c r="B9" s="110" t="s">
        <v>19</v>
      </c>
      <c r="C9" s="111">
        <v>6</v>
      </c>
      <c r="D9" s="111">
        <v>84346000</v>
      </c>
      <c r="E9" s="111">
        <v>7</v>
      </c>
      <c r="F9" s="111">
        <v>122490034</v>
      </c>
      <c r="G9" s="126">
        <v>13</v>
      </c>
      <c r="H9" s="111">
        <f t="shared" si="0"/>
        <v>206836034</v>
      </c>
    </row>
    <row r="10" spans="1:18" s="17" customFormat="1" ht="16.5" customHeight="1">
      <c r="B10" s="107" t="s">
        <v>20</v>
      </c>
      <c r="C10" s="31">
        <v>0</v>
      </c>
      <c r="D10" s="31">
        <v>0</v>
      </c>
      <c r="E10" s="31">
        <v>1</v>
      </c>
      <c r="F10" s="31">
        <v>3520273</v>
      </c>
      <c r="G10" s="124">
        <v>1</v>
      </c>
      <c r="H10" s="31">
        <f t="shared" si="0"/>
        <v>3520273</v>
      </c>
    </row>
    <row r="11" spans="1:18" ht="19.5" customHeight="1">
      <c r="A11" s="17"/>
      <c r="B11" s="110" t="s">
        <v>21</v>
      </c>
      <c r="C11" s="111">
        <v>1</v>
      </c>
      <c r="D11" s="111">
        <v>62875</v>
      </c>
      <c r="E11" s="111">
        <v>1</v>
      </c>
      <c r="F11" s="111">
        <v>243425</v>
      </c>
      <c r="G11" s="126">
        <v>2</v>
      </c>
      <c r="H11" s="111">
        <f t="shared" si="0"/>
        <v>306300</v>
      </c>
      <c r="I11" s="17"/>
      <c r="J11" s="17"/>
      <c r="K11" s="17"/>
      <c r="L11" s="17"/>
      <c r="M11" s="17"/>
      <c r="N11" s="17"/>
      <c r="O11" s="17"/>
      <c r="P11" s="17"/>
    </row>
    <row r="12" spans="1:18" ht="16.5" customHeight="1">
      <c r="A12" s="17"/>
      <c r="B12" s="107" t="s">
        <v>29</v>
      </c>
      <c r="C12" s="31">
        <v>1</v>
      </c>
      <c r="D12" s="31">
        <v>377316</v>
      </c>
      <c r="E12" s="31">
        <v>46</v>
      </c>
      <c r="F12" s="31">
        <v>18317485</v>
      </c>
      <c r="G12" s="124">
        <v>47</v>
      </c>
      <c r="H12" s="31">
        <f t="shared" si="0"/>
        <v>18694801</v>
      </c>
      <c r="I12" s="17"/>
      <c r="J12" s="17"/>
      <c r="K12" s="17"/>
      <c r="L12" s="17"/>
      <c r="M12" s="17"/>
      <c r="N12" s="17"/>
      <c r="O12" s="17"/>
      <c r="P12" s="17"/>
    </row>
    <row r="13" spans="1:18" ht="16.5" customHeight="1">
      <c r="A13" s="17"/>
      <c r="B13" s="110" t="s">
        <v>57</v>
      </c>
      <c r="C13" s="111">
        <v>6</v>
      </c>
      <c r="D13" s="111">
        <v>8683672</v>
      </c>
      <c r="E13" s="111">
        <v>2</v>
      </c>
      <c r="F13" s="111">
        <v>6822671</v>
      </c>
      <c r="G13" s="126">
        <v>8</v>
      </c>
      <c r="H13" s="111">
        <f t="shared" si="0"/>
        <v>15506343</v>
      </c>
      <c r="I13" s="17"/>
      <c r="J13" s="17"/>
      <c r="K13" s="17"/>
      <c r="L13" s="17"/>
      <c r="M13" s="17"/>
      <c r="N13" s="17"/>
      <c r="O13" s="17"/>
      <c r="P13" s="17"/>
    </row>
    <row r="14" spans="1:18" s="17" customFormat="1" ht="16.5" customHeight="1">
      <c r="B14" s="107" t="s">
        <v>22</v>
      </c>
      <c r="C14" s="31">
        <v>6</v>
      </c>
      <c r="D14" s="31">
        <v>5154015</v>
      </c>
      <c r="E14" s="31">
        <v>0</v>
      </c>
      <c r="F14" s="31">
        <v>0</v>
      </c>
      <c r="G14" s="124">
        <v>6</v>
      </c>
      <c r="H14" s="31">
        <f t="shared" si="0"/>
        <v>5154015</v>
      </c>
    </row>
    <row r="15" spans="1:18" s="241" customFormat="1" ht="16.5" customHeight="1">
      <c r="A15" s="17"/>
      <c r="B15" s="110" t="s">
        <v>23</v>
      </c>
      <c r="C15" s="111">
        <v>3</v>
      </c>
      <c r="D15" s="111">
        <v>4229292</v>
      </c>
      <c r="E15" s="111">
        <v>0</v>
      </c>
      <c r="F15" s="111">
        <v>0</v>
      </c>
      <c r="G15" s="126">
        <v>3</v>
      </c>
      <c r="H15" s="111">
        <f t="shared" si="0"/>
        <v>4229292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241" customFormat="1" ht="16.5" customHeight="1">
      <c r="A16" s="17"/>
      <c r="B16" s="107" t="s">
        <v>201</v>
      </c>
      <c r="C16" s="31">
        <v>1</v>
      </c>
      <c r="D16" s="31">
        <v>366740</v>
      </c>
      <c r="E16" s="31">
        <v>0</v>
      </c>
      <c r="F16" s="31">
        <v>0</v>
      </c>
      <c r="G16" s="124">
        <v>1</v>
      </c>
      <c r="H16" s="31">
        <f t="shared" si="0"/>
        <v>366740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241" customFormat="1" ht="16.5" customHeight="1">
      <c r="A17" s="17"/>
      <c r="B17" s="110" t="s">
        <v>97</v>
      </c>
      <c r="C17" s="111">
        <v>1</v>
      </c>
      <c r="D17" s="111">
        <v>28586</v>
      </c>
      <c r="E17" s="111">
        <v>0</v>
      </c>
      <c r="F17" s="111">
        <v>0</v>
      </c>
      <c r="G17" s="126">
        <v>1</v>
      </c>
      <c r="H17" s="111">
        <f t="shared" si="0"/>
        <v>28586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6.5" customHeight="1">
      <c r="B18" s="107" t="s">
        <v>79</v>
      </c>
      <c r="C18" s="31">
        <v>1</v>
      </c>
      <c r="D18" s="31">
        <v>1806644</v>
      </c>
      <c r="E18" s="31">
        <v>0</v>
      </c>
      <c r="F18" s="31">
        <v>0</v>
      </c>
      <c r="G18" s="124">
        <v>1</v>
      </c>
      <c r="H18" s="31">
        <f t="shared" si="0"/>
        <v>1806644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6.5" customHeight="1">
      <c r="B19" s="110" t="s">
        <v>26</v>
      </c>
      <c r="C19" s="111">
        <v>34</v>
      </c>
      <c r="D19" s="111">
        <v>44000159</v>
      </c>
      <c r="E19" s="111">
        <v>87</v>
      </c>
      <c r="F19" s="111">
        <v>158669205</v>
      </c>
      <c r="G19" s="126">
        <v>121</v>
      </c>
      <c r="H19" s="111">
        <f t="shared" si="0"/>
        <v>202669364</v>
      </c>
      <c r="Q19" s="17"/>
      <c r="R19" s="17"/>
    </row>
    <row r="20" spans="1:18" ht="13.5" customHeight="1">
      <c r="B20" s="107" t="s">
        <v>25</v>
      </c>
      <c r="C20" s="31">
        <v>3</v>
      </c>
      <c r="D20" s="31">
        <v>720750</v>
      </c>
      <c r="E20" s="31">
        <v>4</v>
      </c>
      <c r="F20" s="31">
        <v>7107050</v>
      </c>
      <c r="G20" s="124">
        <v>7</v>
      </c>
      <c r="H20" s="31">
        <f t="shared" si="0"/>
        <v>7827800</v>
      </c>
      <c r="M20" s="461"/>
      <c r="Q20" s="17"/>
      <c r="R20" s="17"/>
    </row>
    <row r="21" spans="1:18" ht="15" customHeight="1">
      <c r="B21" s="344" t="s">
        <v>80</v>
      </c>
      <c r="C21" s="308">
        <v>5</v>
      </c>
      <c r="D21" s="308">
        <v>243747</v>
      </c>
      <c r="E21" s="308">
        <v>0</v>
      </c>
      <c r="F21" s="308">
        <v>0</v>
      </c>
      <c r="G21" s="345">
        <v>5</v>
      </c>
      <c r="H21" s="308">
        <f t="shared" si="0"/>
        <v>243747</v>
      </c>
    </row>
    <row r="22" spans="1:18" ht="15" customHeight="1">
      <c r="B22" s="290" t="s">
        <v>81</v>
      </c>
      <c r="C22" s="291">
        <v>4</v>
      </c>
      <c r="D22" s="291">
        <v>1382347</v>
      </c>
      <c r="E22" s="291">
        <v>1</v>
      </c>
      <c r="F22" s="291">
        <v>656742</v>
      </c>
      <c r="G22" s="292">
        <v>5</v>
      </c>
      <c r="H22" s="291">
        <f t="shared" si="0"/>
        <v>2039089</v>
      </c>
      <c r="L22" s="10"/>
    </row>
    <row r="23" spans="1:18" ht="16.5" customHeight="1">
      <c r="B23" s="344" t="s">
        <v>122</v>
      </c>
      <c r="C23" s="308">
        <v>1</v>
      </c>
      <c r="D23" s="308">
        <v>304973</v>
      </c>
      <c r="E23" s="308">
        <v>1</v>
      </c>
      <c r="F23" s="308">
        <v>474602</v>
      </c>
      <c r="G23" s="345">
        <v>2</v>
      </c>
      <c r="H23" s="308">
        <f t="shared" si="0"/>
        <v>779575</v>
      </c>
    </row>
    <row r="24" spans="1:18" ht="16.5" customHeight="1">
      <c r="B24" s="290" t="s">
        <v>123</v>
      </c>
      <c r="C24" s="291">
        <v>0</v>
      </c>
      <c r="D24" s="291">
        <v>0</v>
      </c>
      <c r="E24" s="291">
        <v>1</v>
      </c>
      <c r="F24" s="291">
        <v>7557023</v>
      </c>
      <c r="G24" s="292">
        <v>1</v>
      </c>
      <c r="H24" s="291">
        <f t="shared" si="0"/>
        <v>7557023</v>
      </c>
    </row>
    <row r="25" spans="1:18" ht="15.75" customHeight="1">
      <c r="B25" s="344" t="s">
        <v>28</v>
      </c>
      <c r="C25" s="308">
        <v>1</v>
      </c>
      <c r="D25" s="308">
        <v>789248</v>
      </c>
      <c r="E25" s="308">
        <v>10</v>
      </c>
      <c r="F25" s="308">
        <v>39392903</v>
      </c>
      <c r="G25" s="345">
        <v>11</v>
      </c>
      <c r="H25" s="308">
        <f t="shared" si="0"/>
        <v>40182151</v>
      </c>
    </row>
    <row r="26" spans="1:18" ht="19.5" customHeight="1">
      <c r="B26" s="290" t="s">
        <v>0</v>
      </c>
      <c r="C26" s="291">
        <f t="shared" ref="C26:E26" si="1">SUM(C6:C25)</f>
        <v>91</v>
      </c>
      <c r="D26" s="291">
        <f>D6+D7+D8+D9+D10+D11+D12+D13+D14+D15+D16+D17+D18+D19+D20+D21+D22+D23+D24+D25</f>
        <v>176661835</v>
      </c>
      <c r="E26" s="291">
        <f t="shared" si="1"/>
        <v>184</v>
      </c>
      <c r="F26" s="291">
        <f>F6+F7+F8+F9+F10+F11+F12+F13+F14+F15+F16+F17+F18+F19+F20+F21+F22+F23+F24+F25</f>
        <v>390402999</v>
      </c>
      <c r="G26" s="258">
        <f>G6+G7+G8+G9+G10+G11+G12+G13+G14+G15+G16+G17+G18+G19+G20+G21+G22+G23+G24+G25</f>
        <v>275</v>
      </c>
      <c r="H26" s="291">
        <f>H6+H8+H9+H10+H11+H12+H13+H14+H15+H16+H17+H18+H19+H20+H21+H22+H23+H24+H25+H7</f>
        <v>567064834</v>
      </c>
      <c r="L26" s="10"/>
    </row>
    <row r="27" spans="1:18" ht="21.9" customHeight="1">
      <c r="H27" s="10"/>
    </row>
    <row r="28" spans="1:18" ht="21.9" customHeight="1">
      <c r="D28" s="412"/>
      <c r="G28" s="10"/>
    </row>
    <row r="29" spans="1:18" ht="8.25" customHeight="1">
      <c r="D29" s="432"/>
    </row>
    <row r="30" spans="1:18" ht="21.9" customHeight="1">
      <c r="F30" s="10"/>
    </row>
  </sheetData>
  <mergeCells count="5">
    <mergeCell ref="B2:H2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 differentOddEven="1" differentFirst="1">
    <firstFooter>&amp;C&amp;14 5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rightToLeft="1" view="pageBreakPreview" zoomScaleSheetLayoutView="100" workbookViewId="0">
      <selection activeCell="G9" sqref="G9"/>
    </sheetView>
  </sheetViews>
  <sheetFormatPr defaultColWidth="9.109375" defaultRowHeight="21.9" customHeight="1"/>
  <cols>
    <col min="1" max="1" width="8" style="32" customWidth="1"/>
    <col min="2" max="2" width="13.44140625" style="86" customWidth="1"/>
    <col min="3" max="3" width="6.88671875" style="29" customWidth="1"/>
    <col min="4" max="4" width="12.6640625" style="29" customWidth="1"/>
    <col min="5" max="5" width="19.88671875" style="29" customWidth="1"/>
    <col min="6" max="6" width="7.33203125" style="29" customWidth="1"/>
    <col min="7" max="7" width="24.33203125" style="29" customWidth="1"/>
    <col min="8" max="16384" width="9.109375" style="32"/>
  </cols>
  <sheetData>
    <row r="2" spans="1:15" ht="61.5" customHeight="1">
      <c r="B2" s="487"/>
      <c r="C2" s="487"/>
      <c r="D2" s="487"/>
      <c r="E2" s="487"/>
      <c r="F2" s="487"/>
      <c r="G2" s="487"/>
    </row>
    <row r="3" spans="1:15" s="33" customFormat="1" ht="21.9" customHeight="1">
      <c r="B3" s="484" t="s">
        <v>137</v>
      </c>
      <c r="C3" s="484"/>
      <c r="D3" s="484"/>
      <c r="E3" s="484"/>
      <c r="F3" s="484"/>
      <c r="G3" s="484"/>
    </row>
    <row r="4" spans="1:15" ht="21.9" customHeight="1" thickBot="1">
      <c r="B4" s="488" t="s">
        <v>49</v>
      </c>
      <c r="C4" s="488"/>
      <c r="D4" s="34"/>
      <c r="E4" s="34"/>
      <c r="F4" s="489" t="s">
        <v>47</v>
      </c>
      <c r="G4" s="489"/>
    </row>
    <row r="5" spans="1:15" ht="21.9" customHeight="1" thickTop="1">
      <c r="B5" s="490" t="s">
        <v>8</v>
      </c>
      <c r="C5" s="492" t="s">
        <v>27</v>
      </c>
      <c r="D5" s="492"/>
      <c r="E5" s="282"/>
      <c r="F5" s="493" t="s">
        <v>152</v>
      </c>
      <c r="G5" s="493"/>
      <c r="J5" s="35"/>
      <c r="K5" s="35"/>
      <c r="L5" s="35"/>
      <c r="M5" s="35"/>
      <c r="N5" s="35"/>
      <c r="O5" s="35"/>
    </row>
    <row r="6" spans="1:15" ht="21.9" customHeight="1" thickBot="1">
      <c r="A6" s="35"/>
      <c r="B6" s="491"/>
      <c r="C6" s="240" t="s">
        <v>9</v>
      </c>
      <c r="D6" s="112" t="s">
        <v>102</v>
      </c>
      <c r="E6" s="240"/>
      <c r="F6" s="240" t="s">
        <v>9</v>
      </c>
      <c r="G6" s="240" t="s">
        <v>10</v>
      </c>
      <c r="H6" s="35"/>
      <c r="I6" s="35"/>
      <c r="J6" s="35"/>
      <c r="K6" s="35"/>
      <c r="L6" s="35"/>
      <c r="M6" s="35"/>
      <c r="N6" s="35"/>
      <c r="O6" s="35"/>
    </row>
    <row r="7" spans="1:15" s="41" customFormat="1" ht="21.9" customHeight="1">
      <c r="A7" s="309"/>
      <c r="B7" s="258" t="s">
        <v>2</v>
      </c>
      <c r="C7" s="258">
        <v>1</v>
      </c>
      <c r="D7" s="306">
        <v>565250</v>
      </c>
      <c r="E7" s="306"/>
      <c r="F7" s="258">
        <v>1</v>
      </c>
      <c r="G7" s="259">
        <v>565250</v>
      </c>
      <c r="H7" s="35"/>
      <c r="I7" s="35"/>
      <c r="J7" s="35"/>
      <c r="K7" s="35"/>
      <c r="L7" s="35"/>
      <c r="M7" s="35"/>
      <c r="N7" s="35"/>
      <c r="O7" s="35"/>
    </row>
    <row r="8" spans="1:15" ht="21.9" customHeight="1" thickBot="1">
      <c r="A8" s="45"/>
      <c r="B8" s="162" t="s">
        <v>7</v>
      </c>
      <c r="C8" s="162">
        <v>1</v>
      </c>
      <c r="D8" s="307">
        <v>1917890</v>
      </c>
      <c r="E8" s="307"/>
      <c r="F8" s="162">
        <v>1</v>
      </c>
      <c r="G8" s="180">
        <v>1917890</v>
      </c>
      <c r="J8" s="35"/>
      <c r="K8" s="35"/>
      <c r="L8" s="35"/>
      <c r="M8" s="35"/>
      <c r="N8" s="35"/>
      <c r="O8" s="35"/>
    </row>
    <row r="9" spans="1:15" ht="21.9" customHeight="1" thickBot="1">
      <c r="B9" s="56" t="s">
        <v>0</v>
      </c>
      <c r="C9" s="56">
        <f>SUM(C7:C8)</f>
        <v>2</v>
      </c>
      <c r="D9" s="431">
        <f>SUM(D7:D8)</f>
        <v>2483140</v>
      </c>
      <c r="E9" s="57"/>
      <c r="F9" s="56">
        <f>SUM(F7:F8)</f>
        <v>2</v>
      </c>
      <c r="G9" s="57">
        <f>SUM(G7:G8)</f>
        <v>2483140</v>
      </c>
    </row>
    <row r="10" spans="1:15" ht="35.25" customHeight="1" thickTop="1">
      <c r="B10" s="113"/>
      <c r="C10" s="27"/>
      <c r="D10" s="27"/>
      <c r="E10" s="27"/>
      <c r="F10" s="293"/>
      <c r="G10" s="293"/>
    </row>
    <row r="11" spans="1:15" ht="31.5" customHeight="1">
      <c r="B11" s="485"/>
      <c r="C11" s="485"/>
      <c r="D11" s="485"/>
      <c r="E11" s="281"/>
      <c r="F11" s="114"/>
      <c r="G11" s="280"/>
    </row>
    <row r="12" spans="1:15" ht="21.9" customHeight="1">
      <c r="B12" s="486"/>
      <c r="C12" s="486"/>
      <c r="D12" s="486"/>
      <c r="E12" s="418"/>
      <c r="F12" s="36"/>
      <c r="G12" s="36"/>
    </row>
    <row r="14" spans="1:15" ht="18.75" customHeight="1"/>
    <row r="15" spans="1:15" ht="21.75" hidden="1" customHeight="1"/>
    <row r="16" spans="1:15" ht="21.75" hidden="1" customHeight="1"/>
    <row r="17" ht="21.75" hidden="1" customHeight="1"/>
    <row r="18" ht="21.75" hidden="1" customHeight="1"/>
    <row r="19" ht="21.75" hidden="1" customHeight="1"/>
    <row r="20" ht="21.75" hidden="1" customHeight="1"/>
    <row r="21" ht="21.75" hidden="1" customHeight="1"/>
  </sheetData>
  <mergeCells count="9">
    <mergeCell ref="B11:D11"/>
    <mergeCell ref="B12:D12"/>
    <mergeCell ref="B2:G2"/>
    <mergeCell ref="B3:G3"/>
    <mergeCell ref="B4:C4"/>
    <mergeCell ref="F4:G4"/>
    <mergeCell ref="B5:B6"/>
    <mergeCell ref="C5:D5"/>
    <mergeCell ref="F5:G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rightToLeft="1" view="pageBreakPreview" zoomScaleSheetLayoutView="100" workbookViewId="0">
      <selection activeCell="P5" sqref="P5"/>
    </sheetView>
  </sheetViews>
  <sheetFormatPr defaultColWidth="9.109375" defaultRowHeight="21.9" customHeight="1"/>
  <cols>
    <col min="1" max="1" width="18" style="32" customWidth="1"/>
    <col min="2" max="2" width="16.109375" style="86" customWidth="1"/>
    <col min="3" max="3" width="9.5546875" style="29" customWidth="1"/>
    <col min="4" max="4" width="29.33203125" style="29" customWidth="1"/>
    <col min="5" max="5" width="12.33203125" style="32" customWidth="1"/>
    <col min="6" max="6" width="28.5546875" style="32" customWidth="1"/>
    <col min="7" max="7" width="16.109375" style="32" hidden="1" customWidth="1"/>
    <col min="8" max="8" width="14.6640625" style="32" hidden="1" customWidth="1"/>
    <col min="9" max="11" width="9.109375" style="32"/>
    <col min="12" max="12" width="1.33203125" style="32" customWidth="1"/>
    <col min="13" max="13" width="9.109375" style="32" hidden="1" customWidth="1"/>
    <col min="14" max="16384" width="9.109375" style="32"/>
  </cols>
  <sheetData>
    <row r="1" spans="1:12" ht="44.25" customHeight="1">
      <c r="B1" s="32"/>
      <c r="C1" s="32"/>
      <c r="D1" s="32"/>
      <c r="I1" s="35"/>
      <c r="J1" s="35"/>
      <c r="K1" s="35"/>
      <c r="L1" s="35"/>
    </row>
    <row r="2" spans="1:12" ht="33.75" customHeight="1">
      <c r="B2" s="484" t="s">
        <v>138</v>
      </c>
      <c r="C2" s="484"/>
      <c r="D2" s="484"/>
      <c r="E2" s="484"/>
      <c r="F2" s="484"/>
      <c r="G2" s="484"/>
      <c r="H2" s="484"/>
      <c r="I2" s="410"/>
      <c r="J2" s="410"/>
      <c r="K2" s="410"/>
      <c r="L2" s="35"/>
    </row>
    <row r="3" spans="1:12" ht="21.9" customHeight="1" thickBot="1">
      <c r="B3" s="494" t="s">
        <v>50</v>
      </c>
      <c r="C3" s="494"/>
      <c r="D3" s="34"/>
      <c r="E3" s="496" t="s">
        <v>46</v>
      </c>
      <c r="F3" s="496"/>
      <c r="G3" s="495" t="s">
        <v>46</v>
      </c>
      <c r="H3" s="495"/>
    </row>
    <row r="4" spans="1:12" ht="21.9" customHeight="1" thickTop="1">
      <c r="B4" s="490" t="s">
        <v>14</v>
      </c>
      <c r="C4" s="493" t="s">
        <v>101</v>
      </c>
      <c r="D4" s="493"/>
      <c r="E4" s="493" t="s">
        <v>116</v>
      </c>
      <c r="F4" s="493"/>
    </row>
    <row r="5" spans="1:12" ht="21.9" customHeight="1" thickBot="1">
      <c r="B5" s="491"/>
      <c r="C5" s="240" t="s">
        <v>9</v>
      </c>
      <c r="D5" s="240" t="s">
        <v>10</v>
      </c>
      <c r="E5" s="112" t="s">
        <v>9</v>
      </c>
      <c r="F5" s="240" t="s">
        <v>156</v>
      </c>
    </row>
    <row r="6" spans="1:12" ht="21.9" customHeight="1">
      <c r="B6" s="469" t="s">
        <v>99</v>
      </c>
      <c r="C6" s="469">
        <v>1</v>
      </c>
      <c r="D6" s="376">
        <v>1917890</v>
      </c>
      <c r="E6" s="376">
        <v>1</v>
      </c>
      <c r="F6" s="376">
        <v>1917890</v>
      </c>
    </row>
    <row r="7" spans="1:12" ht="21.9" customHeight="1" thickBot="1">
      <c r="A7" s="45"/>
      <c r="B7" s="162" t="s">
        <v>25</v>
      </c>
      <c r="C7" s="162">
        <v>1</v>
      </c>
      <c r="D7" s="163">
        <v>565250</v>
      </c>
      <c r="E7" s="162">
        <v>1</v>
      </c>
      <c r="F7" s="163">
        <v>565250</v>
      </c>
    </row>
    <row r="8" spans="1:12" ht="21.9" customHeight="1" thickBot="1">
      <c r="B8" s="56" t="s">
        <v>0</v>
      </c>
      <c r="C8" s="56">
        <f>SUM(C6:C7)</f>
        <v>2</v>
      </c>
      <c r="D8" s="57">
        <f>SUM(D6:D7)</f>
        <v>2483140</v>
      </c>
      <c r="E8" s="56">
        <v>2</v>
      </c>
      <c r="F8" s="57">
        <v>2483140</v>
      </c>
    </row>
    <row r="9" spans="1:12" ht="33.75" customHeight="1" thickTop="1">
      <c r="B9" s="113"/>
      <c r="C9" s="27"/>
      <c r="D9" s="27"/>
      <c r="E9" s="27"/>
      <c r="F9" s="27"/>
      <c r="G9" s="27"/>
      <c r="H9" s="27"/>
      <c r="J9" s="45"/>
    </row>
    <row r="10" spans="1:12" ht="21.9" customHeight="1">
      <c r="B10" s="114"/>
      <c r="C10" s="114"/>
      <c r="D10" s="422"/>
      <c r="E10" s="417"/>
      <c r="F10" s="422"/>
      <c r="G10" s="114"/>
      <c r="H10" s="114"/>
    </row>
    <row r="15" spans="1:12" ht="21.9" customHeight="1">
      <c r="C15" s="48"/>
    </row>
  </sheetData>
  <mergeCells count="7">
    <mergeCell ref="B2:H2"/>
    <mergeCell ref="E4:F4"/>
    <mergeCell ref="B3:C3"/>
    <mergeCell ref="G3:H3"/>
    <mergeCell ref="B4:B5"/>
    <mergeCell ref="C4:D4"/>
    <mergeCell ref="E3:F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headerFooter>
    <oddFooter>&amp;C&amp;14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SheetLayoutView="100" workbookViewId="0">
      <selection activeCell="K19" sqref="K19"/>
    </sheetView>
  </sheetViews>
  <sheetFormatPr defaultColWidth="9.109375" defaultRowHeight="21.9" customHeight="1"/>
  <cols>
    <col min="1" max="1" width="11.109375" style="32" customWidth="1"/>
    <col min="2" max="2" width="12" style="86" customWidth="1"/>
    <col min="3" max="3" width="5" style="29" customWidth="1"/>
    <col min="4" max="4" width="18.33203125" style="29" customWidth="1"/>
    <col min="5" max="5" width="6.109375" style="29" customWidth="1"/>
    <col min="6" max="6" width="11.44140625" style="29" customWidth="1"/>
    <col min="7" max="7" width="8.6640625" style="29" customWidth="1"/>
    <col min="8" max="8" width="15.88671875" style="29" customWidth="1"/>
    <col min="9" max="9" width="8" style="29" customWidth="1"/>
    <col min="10" max="10" width="13.5546875" style="29" customWidth="1"/>
    <col min="11" max="11" width="6.88671875" style="29" customWidth="1"/>
    <col min="12" max="12" width="16.88671875" style="29" customWidth="1"/>
    <col min="13" max="13" width="14.109375" style="29" hidden="1" customWidth="1"/>
    <col min="14" max="14" width="14" style="32" customWidth="1"/>
    <col min="15" max="15" width="11" style="32" bestFit="1" customWidth="1"/>
    <col min="16" max="16" width="9.109375" style="32"/>
    <col min="17" max="18" width="11.109375" style="32" bestFit="1" customWidth="1"/>
    <col min="19" max="16384" width="9.109375" style="32"/>
  </cols>
  <sheetData>
    <row r="2" spans="1:19" ht="33" customHeight="1">
      <c r="B2" s="484" t="s">
        <v>139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</row>
    <row r="3" spans="1:19" ht="21.9" customHeight="1" thickBot="1">
      <c r="B3" s="252" t="s">
        <v>51</v>
      </c>
      <c r="C3" s="34"/>
      <c r="D3" s="34"/>
      <c r="E3" s="34"/>
      <c r="F3" s="34"/>
      <c r="G3" s="34"/>
      <c r="H3" s="34"/>
      <c r="I3" s="499"/>
      <c r="J3" s="499"/>
      <c r="K3" s="34"/>
      <c r="L3" s="347" t="s">
        <v>46</v>
      </c>
      <c r="M3" s="338"/>
    </row>
    <row r="4" spans="1:19" ht="21.9" customHeight="1" thickTop="1">
      <c r="B4" s="497" t="s">
        <v>68</v>
      </c>
      <c r="C4" s="480" t="s">
        <v>179</v>
      </c>
      <c r="D4" s="480"/>
      <c r="E4" s="480" t="s">
        <v>178</v>
      </c>
      <c r="F4" s="480"/>
      <c r="G4" s="480" t="s">
        <v>180</v>
      </c>
      <c r="H4" s="480"/>
      <c r="I4" s="480" t="s">
        <v>181</v>
      </c>
      <c r="J4" s="480"/>
      <c r="K4" s="480" t="s">
        <v>182</v>
      </c>
      <c r="L4" s="480"/>
      <c r="M4" s="32"/>
    </row>
    <row r="5" spans="1:19" ht="21.9" customHeight="1" thickBot="1">
      <c r="B5" s="498"/>
      <c r="C5" s="316" t="s">
        <v>9</v>
      </c>
      <c r="D5" s="177" t="s">
        <v>10</v>
      </c>
      <c r="E5" s="316" t="s">
        <v>9</v>
      </c>
      <c r="F5" s="177" t="s">
        <v>10</v>
      </c>
      <c r="G5" s="316" t="s">
        <v>9</v>
      </c>
      <c r="H5" s="177" t="s">
        <v>10</v>
      </c>
      <c r="I5" s="316" t="s">
        <v>9</v>
      </c>
      <c r="J5" s="177" t="s">
        <v>10</v>
      </c>
      <c r="K5" s="316" t="s">
        <v>9</v>
      </c>
      <c r="L5" s="177" t="s">
        <v>10</v>
      </c>
      <c r="M5" s="32"/>
    </row>
    <row r="6" spans="1:19" s="35" customFormat="1" ht="21.9" customHeight="1">
      <c r="B6" s="118" t="s">
        <v>120</v>
      </c>
      <c r="C6" s="263">
        <v>0</v>
      </c>
      <c r="D6" s="263">
        <v>0</v>
      </c>
      <c r="E6" s="263">
        <v>0</v>
      </c>
      <c r="F6" s="263">
        <v>0</v>
      </c>
      <c r="G6" s="263">
        <v>3</v>
      </c>
      <c r="H6" s="263">
        <v>2141211</v>
      </c>
      <c r="I6" s="263">
        <v>2</v>
      </c>
      <c r="J6" s="263">
        <v>8052236</v>
      </c>
      <c r="K6" s="263">
        <f t="shared" ref="K6:L12" si="0">C6+E6+G6+I6</f>
        <v>5</v>
      </c>
      <c r="L6" s="263">
        <f t="shared" si="0"/>
        <v>10193447</v>
      </c>
    </row>
    <row r="7" spans="1:19" ht="23.25" customHeight="1">
      <c r="B7" s="116" t="s">
        <v>1</v>
      </c>
      <c r="C7" s="80">
        <v>0</v>
      </c>
      <c r="D7" s="80">
        <v>0</v>
      </c>
      <c r="E7" s="80">
        <v>0</v>
      </c>
      <c r="F7" s="80">
        <v>0</v>
      </c>
      <c r="G7" s="80">
        <v>2</v>
      </c>
      <c r="H7" s="80">
        <v>1852743</v>
      </c>
      <c r="I7" s="80">
        <v>5</v>
      </c>
      <c r="J7" s="80">
        <v>9236285</v>
      </c>
      <c r="K7" s="80">
        <f t="shared" si="0"/>
        <v>7</v>
      </c>
      <c r="L7" s="80">
        <f t="shared" si="0"/>
        <v>11089028</v>
      </c>
      <c r="M7" s="38"/>
      <c r="O7" s="37"/>
    </row>
    <row r="8" spans="1:19" ht="23.25" customHeight="1">
      <c r="B8" s="118" t="s">
        <v>93</v>
      </c>
      <c r="C8" s="263">
        <v>0</v>
      </c>
      <c r="D8" s="263">
        <v>0</v>
      </c>
      <c r="E8" s="263">
        <v>0</v>
      </c>
      <c r="F8" s="263">
        <v>0</v>
      </c>
      <c r="G8" s="263">
        <v>0</v>
      </c>
      <c r="H8" s="263">
        <v>0</v>
      </c>
      <c r="I8" s="263">
        <v>9</v>
      </c>
      <c r="J8" s="263">
        <v>4803655</v>
      </c>
      <c r="K8" s="263">
        <f t="shared" si="0"/>
        <v>9</v>
      </c>
      <c r="L8" s="263">
        <f t="shared" si="0"/>
        <v>4803655</v>
      </c>
      <c r="M8" s="38"/>
      <c r="O8" s="37"/>
    </row>
    <row r="9" spans="1:19" s="35" customFormat="1" ht="22.5" customHeight="1">
      <c r="A9" s="32"/>
      <c r="B9" s="116" t="s">
        <v>2</v>
      </c>
      <c r="C9" s="80">
        <v>3</v>
      </c>
      <c r="D9" s="80">
        <v>103600</v>
      </c>
      <c r="E9" s="80">
        <v>0</v>
      </c>
      <c r="F9" s="80">
        <v>0</v>
      </c>
      <c r="G9" s="80">
        <v>1</v>
      </c>
      <c r="H9" s="80">
        <v>28586</v>
      </c>
      <c r="I9" s="80">
        <v>25</v>
      </c>
      <c r="J9" s="80">
        <v>33067320</v>
      </c>
      <c r="K9" s="80">
        <f t="shared" si="0"/>
        <v>29</v>
      </c>
      <c r="L9" s="80">
        <f t="shared" si="0"/>
        <v>33199506</v>
      </c>
      <c r="M9" s="40"/>
      <c r="Q9" s="274"/>
    </row>
    <row r="10" spans="1:19" s="41" customFormat="1" ht="20.25" customHeight="1">
      <c r="A10" s="32"/>
      <c r="B10" s="118" t="s">
        <v>3</v>
      </c>
      <c r="C10" s="263">
        <v>4</v>
      </c>
      <c r="D10" s="263">
        <v>6428959</v>
      </c>
      <c r="E10" s="263">
        <v>1</v>
      </c>
      <c r="F10" s="263">
        <v>508373</v>
      </c>
      <c r="G10" s="263">
        <v>2</v>
      </c>
      <c r="H10" s="263">
        <v>2357445</v>
      </c>
      <c r="I10" s="263">
        <v>10</v>
      </c>
      <c r="J10" s="263">
        <v>6305430</v>
      </c>
      <c r="K10" s="263">
        <f t="shared" si="0"/>
        <v>17</v>
      </c>
      <c r="L10" s="263">
        <f t="shared" si="0"/>
        <v>15600207</v>
      </c>
      <c r="M10" s="40"/>
      <c r="N10" s="35"/>
      <c r="O10" s="274"/>
      <c r="P10" s="35"/>
      <c r="Q10" s="35"/>
      <c r="R10" s="35"/>
      <c r="S10" s="35"/>
    </row>
    <row r="11" spans="1:19" s="41" customFormat="1" ht="20.25" customHeight="1">
      <c r="A11" s="32"/>
      <c r="B11" s="116" t="s">
        <v>94</v>
      </c>
      <c r="C11" s="80">
        <v>1</v>
      </c>
      <c r="D11" s="80">
        <v>443832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f t="shared" si="0"/>
        <v>1</v>
      </c>
      <c r="L11" s="80">
        <f t="shared" si="0"/>
        <v>443832</v>
      </c>
      <c r="M11" s="40"/>
      <c r="N11" s="35"/>
      <c r="O11" s="274"/>
      <c r="P11" s="35"/>
      <c r="Q11" s="35"/>
      <c r="R11" s="274">
        <f>C16+E16+G16+I16</f>
        <v>91</v>
      </c>
      <c r="S11" s="35"/>
    </row>
    <row r="12" spans="1:19" s="35" customFormat="1" ht="16.5" customHeight="1">
      <c r="A12" s="32"/>
      <c r="B12" s="118" t="s">
        <v>5</v>
      </c>
      <c r="C12" s="185">
        <v>0</v>
      </c>
      <c r="D12" s="185">
        <v>0</v>
      </c>
      <c r="E12" s="185">
        <v>0</v>
      </c>
      <c r="F12" s="185">
        <v>0</v>
      </c>
      <c r="G12" s="185">
        <v>2</v>
      </c>
      <c r="H12" s="185">
        <v>2262568</v>
      </c>
      <c r="I12" s="185">
        <v>0</v>
      </c>
      <c r="J12" s="185">
        <v>0</v>
      </c>
      <c r="K12" s="185">
        <f t="shared" si="0"/>
        <v>2</v>
      </c>
      <c r="L12" s="185">
        <f t="shared" si="0"/>
        <v>2262568</v>
      </c>
      <c r="M12" s="40"/>
      <c r="R12" s="274">
        <f>D16+F16+H16+J16</f>
        <v>176661835</v>
      </c>
    </row>
    <row r="13" spans="1:19" s="41" customFormat="1" ht="21.75" customHeight="1">
      <c r="A13" s="35"/>
      <c r="B13" s="116" t="s">
        <v>77</v>
      </c>
      <c r="C13" s="80">
        <v>1</v>
      </c>
      <c r="D13" s="80">
        <v>30000000</v>
      </c>
      <c r="E13" s="80">
        <v>0</v>
      </c>
      <c r="F13" s="80">
        <v>0</v>
      </c>
      <c r="G13" s="80">
        <v>2</v>
      </c>
      <c r="H13" s="80">
        <v>7179503</v>
      </c>
      <c r="I13" s="80">
        <v>0</v>
      </c>
      <c r="J13" s="80">
        <v>0</v>
      </c>
      <c r="K13" s="80">
        <f>C13+E13+G13+I13</f>
        <v>3</v>
      </c>
      <c r="L13" s="80">
        <f>D13+F13+H13+J12</f>
        <v>37179503</v>
      </c>
      <c r="M13" s="470"/>
      <c r="N13" s="35"/>
    </row>
    <row r="14" spans="1:19" s="35" customFormat="1" ht="21.75" customHeight="1">
      <c r="B14" s="118" t="s">
        <v>78</v>
      </c>
      <c r="C14" s="263">
        <v>1</v>
      </c>
      <c r="D14" s="263">
        <v>41380405</v>
      </c>
      <c r="E14" s="263">
        <v>1</v>
      </c>
      <c r="F14" s="263">
        <v>366740</v>
      </c>
      <c r="G14" s="263">
        <v>2</v>
      </c>
      <c r="H14" s="263">
        <v>1059997</v>
      </c>
      <c r="I14" s="263">
        <v>0</v>
      </c>
      <c r="J14" s="263">
        <v>0</v>
      </c>
      <c r="K14" s="263">
        <f>C14+E14+G14+I14</f>
        <v>4</v>
      </c>
      <c r="L14" s="263">
        <f>D14+F14+H14+J14</f>
        <v>42807142</v>
      </c>
      <c r="M14" s="40"/>
    </row>
    <row r="15" spans="1:19" s="41" customFormat="1" ht="21.75" customHeight="1" thickBot="1">
      <c r="A15" s="35"/>
      <c r="B15" s="176" t="s">
        <v>7</v>
      </c>
      <c r="C15" s="78">
        <v>0</v>
      </c>
      <c r="D15" s="78">
        <v>0</v>
      </c>
      <c r="E15" s="78">
        <v>2</v>
      </c>
      <c r="F15" s="78">
        <v>1381994</v>
      </c>
      <c r="G15" s="78">
        <v>11</v>
      </c>
      <c r="H15" s="78">
        <v>15783063</v>
      </c>
      <c r="I15" s="78">
        <v>1</v>
      </c>
      <c r="J15" s="78">
        <v>1917890</v>
      </c>
      <c r="K15" s="78">
        <f>C15+E15+G15+I15</f>
        <v>14</v>
      </c>
      <c r="L15" s="78">
        <f>D15+F15+H15+J15</f>
        <v>19082947</v>
      </c>
      <c r="M15" s="40"/>
      <c r="N15" s="35"/>
      <c r="O15" s="35"/>
    </row>
    <row r="16" spans="1:19" s="35" customFormat="1" ht="16.5" customHeight="1" thickBot="1">
      <c r="B16" s="167" t="s">
        <v>0</v>
      </c>
      <c r="C16" s="236">
        <f>SUM(C6:C15)</f>
        <v>10</v>
      </c>
      <c r="D16" s="237">
        <v>78356796</v>
      </c>
      <c r="E16" s="236">
        <v>4</v>
      </c>
      <c r="F16" s="236">
        <f>SUM(F6:F15)</f>
        <v>2257107</v>
      </c>
      <c r="G16" s="236">
        <f t="shared" ref="G16:I16" si="1">SUM(G6:G15)</f>
        <v>25</v>
      </c>
      <c r="H16" s="236">
        <f>SUM(H6:H15)</f>
        <v>32665116</v>
      </c>
      <c r="I16" s="236">
        <f t="shared" si="1"/>
        <v>52</v>
      </c>
      <c r="J16" s="260">
        <f>SUM(J6:J15)</f>
        <v>63382816</v>
      </c>
      <c r="K16" s="174">
        <f>SUM(K6:K15)</f>
        <v>91</v>
      </c>
      <c r="L16" s="174">
        <f>SUM(L6:L15)</f>
        <v>176661835</v>
      </c>
      <c r="M16" s="40"/>
    </row>
    <row r="17" spans="2:14" ht="21.9" customHeight="1" thickTop="1">
      <c r="B17" s="113"/>
      <c r="C17" s="27"/>
      <c r="D17" s="28" t="s">
        <v>34</v>
      </c>
      <c r="E17" s="28"/>
      <c r="F17" s="28"/>
      <c r="G17" s="27"/>
      <c r="H17" s="28"/>
      <c r="I17" s="27"/>
      <c r="J17" s="28"/>
      <c r="K17" s="28"/>
      <c r="L17" s="28"/>
      <c r="M17" s="275"/>
    </row>
    <row r="18" spans="2:14" ht="21.9" customHeight="1">
      <c r="B18" s="113"/>
      <c r="C18" s="27"/>
      <c r="D18" s="27"/>
      <c r="E18" s="27"/>
      <c r="F18" s="27"/>
      <c r="G18" s="27"/>
      <c r="H18" s="416"/>
      <c r="I18" s="27"/>
      <c r="J18" s="27"/>
      <c r="K18" s="27"/>
      <c r="L18" s="27"/>
      <c r="M18" s="49"/>
      <c r="N18" s="37"/>
    </row>
    <row r="19" spans="2:14" ht="21.9" customHeight="1">
      <c r="H19" s="42"/>
    </row>
    <row r="26" spans="2:14" ht="21.9" customHeight="1">
      <c r="M26" s="43"/>
    </row>
  </sheetData>
  <mergeCells count="8">
    <mergeCell ref="B2:M2"/>
    <mergeCell ref="K4:L4"/>
    <mergeCell ref="B4:B5"/>
    <mergeCell ref="C4:D4"/>
    <mergeCell ref="E4:F4"/>
    <mergeCell ref="G4:H4"/>
    <mergeCell ref="I4:J4"/>
    <mergeCell ref="I3:J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rightToLeft="1" view="pageBreakPreview" zoomScale="87" zoomScaleNormal="100" zoomScaleSheetLayoutView="87" workbookViewId="0">
      <selection activeCell="O5" sqref="O5"/>
    </sheetView>
  </sheetViews>
  <sheetFormatPr defaultColWidth="9.109375" defaultRowHeight="21.9" customHeight="1"/>
  <cols>
    <col min="1" max="1" width="7.33203125" style="32" customWidth="1"/>
    <col min="2" max="2" width="28.109375" style="90" customWidth="1"/>
    <col min="3" max="3" width="7" style="32" customWidth="1"/>
    <col min="4" max="4" width="14.5546875" style="32" customWidth="1"/>
    <col min="5" max="5" width="9.33203125" style="32" customWidth="1"/>
    <col min="6" max="6" width="14" style="32" customWidth="1"/>
    <col min="7" max="7" width="10.5546875" style="46" customWidth="1"/>
    <col min="8" max="8" width="14.5546875" style="32" customWidth="1"/>
    <col min="9" max="9" width="8.6640625" customWidth="1"/>
    <col min="10" max="10" width="15.33203125" customWidth="1"/>
    <col min="11" max="11" width="8" customWidth="1"/>
    <col min="12" max="12" width="17.44140625" customWidth="1"/>
    <col min="13" max="16" width="9.109375" style="32"/>
    <col min="17" max="17" width="12.44140625" style="32" bestFit="1" customWidth="1"/>
    <col min="18" max="18" width="11.33203125" style="32" bestFit="1" customWidth="1"/>
    <col min="19" max="16384" width="9.109375" style="32"/>
  </cols>
  <sheetData>
    <row r="1" spans="1:18" ht="23.25" customHeight="1"/>
    <row r="2" spans="1:18" ht="21.9" customHeight="1">
      <c r="B2" s="484" t="s">
        <v>140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</row>
    <row r="3" spans="1:18" ht="21.9" customHeight="1" thickBot="1">
      <c r="B3" s="347" t="s">
        <v>52</v>
      </c>
      <c r="C3" s="33"/>
      <c r="D3" s="33"/>
      <c r="E3" s="33"/>
      <c r="F3" s="434"/>
      <c r="G3" s="436"/>
      <c r="H3" s="437"/>
      <c r="I3" s="435"/>
      <c r="J3" s="435"/>
      <c r="K3" s="435"/>
      <c r="L3" s="317" t="s">
        <v>48</v>
      </c>
    </row>
    <row r="4" spans="1:18" ht="21.9" customHeight="1" thickTop="1">
      <c r="B4" s="502" t="s">
        <v>14</v>
      </c>
      <c r="C4" s="501" t="s">
        <v>31</v>
      </c>
      <c r="D4" s="501"/>
      <c r="E4" s="501" t="s">
        <v>32</v>
      </c>
      <c r="F4" s="501"/>
      <c r="G4" s="501" t="s">
        <v>33</v>
      </c>
      <c r="H4" s="501"/>
      <c r="I4" s="501" t="s">
        <v>35</v>
      </c>
      <c r="J4" s="501"/>
      <c r="K4" s="501" t="s">
        <v>10</v>
      </c>
      <c r="L4" s="501"/>
    </row>
    <row r="5" spans="1:18" ht="37.5" customHeight="1" thickBot="1">
      <c r="B5" s="503"/>
      <c r="C5" s="438" t="s">
        <v>9</v>
      </c>
      <c r="D5" s="438" t="s">
        <v>10</v>
      </c>
      <c r="E5" s="438" t="s">
        <v>9</v>
      </c>
      <c r="F5" s="439" t="s">
        <v>76</v>
      </c>
      <c r="G5" s="438" t="s">
        <v>9</v>
      </c>
      <c r="H5" s="438" t="s">
        <v>10</v>
      </c>
      <c r="I5" s="438" t="s">
        <v>9</v>
      </c>
      <c r="J5" s="440" t="s">
        <v>10</v>
      </c>
      <c r="K5" s="440" t="s">
        <v>9</v>
      </c>
      <c r="L5" s="440" t="s">
        <v>10</v>
      </c>
    </row>
    <row r="6" spans="1:18" ht="21.75" customHeight="1">
      <c r="B6" s="441" t="s">
        <v>96</v>
      </c>
      <c r="C6" s="442">
        <v>1</v>
      </c>
      <c r="D6" s="443">
        <v>2400</v>
      </c>
      <c r="E6" s="443">
        <v>0</v>
      </c>
      <c r="F6" s="444">
        <v>0</v>
      </c>
      <c r="G6" s="444">
        <v>0</v>
      </c>
      <c r="H6" s="445">
        <v>0</v>
      </c>
      <c r="I6" s="444">
        <v>1</v>
      </c>
      <c r="J6" s="444">
        <v>364600</v>
      </c>
      <c r="K6" s="444">
        <f>C6+E6+G6+I6</f>
        <v>2</v>
      </c>
      <c r="L6" s="444">
        <f>D6+F6+H6+J6</f>
        <v>367000</v>
      </c>
    </row>
    <row r="7" spans="1:18" s="261" customFormat="1" ht="21.75" customHeight="1">
      <c r="A7" s="35"/>
      <c r="B7" s="446" t="s">
        <v>39</v>
      </c>
      <c r="C7" s="447">
        <v>0</v>
      </c>
      <c r="D7" s="447">
        <v>0</v>
      </c>
      <c r="E7" s="447">
        <v>2</v>
      </c>
      <c r="F7" s="447">
        <v>1381994</v>
      </c>
      <c r="G7" s="448">
        <v>1</v>
      </c>
      <c r="H7" s="447">
        <v>11715</v>
      </c>
      <c r="I7" s="447">
        <v>11</v>
      </c>
      <c r="J7" s="447">
        <v>22325762</v>
      </c>
      <c r="K7" s="447">
        <f t="shared" ref="K7:K22" si="0">C7+E7+G7+I7</f>
        <v>14</v>
      </c>
      <c r="L7" s="447">
        <v>23719471</v>
      </c>
      <c r="M7" s="32"/>
      <c r="N7" s="32"/>
      <c r="O7" s="32"/>
      <c r="P7" s="32"/>
      <c r="Q7" s="32"/>
      <c r="R7" s="32"/>
    </row>
    <row r="8" spans="1:18" s="44" customFormat="1" ht="16.5" customHeight="1">
      <c r="A8" s="35"/>
      <c r="B8" s="449" t="s">
        <v>18</v>
      </c>
      <c r="C8" s="444">
        <v>0</v>
      </c>
      <c r="D8" s="444">
        <v>0</v>
      </c>
      <c r="E8" s="444">
        <v>0</v>
      </c>
      <c r="F8" s="444">
        <v>0</v>
      </c>
      <c r="G8" s="450">
        <v>0</v>
      </c>
      <c r="H8" s="444">
        <v>0</v>
      </c>
      <c r="I8" s="444">
        <v>1</v>
      </c>
      <c r="J8" s="444">
        <v>79000</v>
      </c>
      <c r="K8" s="444">
        <f t="shared" si="0"/>
        <v>1</v>
      </c>
      <c r="L8" s="444">
        <v>79000</v>
      </c>
      <c r="M8" s="32"/>
      <c r="N8" s="32"/>
      <c r="O8" s="32"/>
      <c r="P8" s="32"/>
      <c r="Q8" s="32"/>
      <c r="R8" s="32"/>
    </row>
    <row r="9" spans="1:18" s="261" customFormat="1" ht="16.5" customHeight="1">
      <c r="A9" s="35"/>
      <c r="B9" s="446" t="s">
        <v>19</v>
      </c>
      <c r="C9" s="447">
        <v>5</v>
      </c>
      <c r="D9" s="451">
        <v>72306000</v>
      </c>
      <c r="E9" s="447">
        <v>0</v>
      </c>
      <c r="F9" s="447">
        <v>0</v>
      </c>
      <c r="G9" s="448">
        <v>0</v>
      </c>
      <c r="H9" s="447">
        <v>0</v>
      </c>
      <c r="I9" s="451">
        <v>1</v>
      </c>
      <c r="J9" s="447">
        <v>12040000</v>
      </c>
      <c r="K9" s="447">
        <f t="shared" si="0"/>
        <v>6</v>
      </c>
      <c r="L9" s="447">
        <v>84346000</v>
      </c>
      <c r="M9" s="32"/>
      <c r="N9" s="32"/>
      <c r="O9" s="32"/>
      <c r="P9" s="32"/>
      <c r="Q9" s="32"/>
      <c r="R9" s="32"/>
    </row>
    <row r="10" spans="1:18" s="262" customFormat="1" ht="16.5" customHeight="1">
      <c r="A10" s="35"/>
      <c r="B10" s="441" t="s">
        <v>21</v>
      </c>
      <c r="C10" s="452">
        <v>0</v>
      </c>
      <c r="D10" s="452">
        <v>0</v>
      </c>
      <c r="E10" s="452">
        <v>0</v>
      </c>
      <c r="F10" s="452">
        <v>0</v>
      </c>
      <c r="G10" s="442">
        <v>1</v>
      </c>
      <c r="H10" s="452">
        <v>62875</v>
      </c>
      <c r="I10" s="452">
        <v>0</v>
      </c>
      <c r="J10" s="452">
        <v>0</v>
      </c>
      <c r="K10" s="452">
        <f t="shared" si="0"/>
        <v>1</v>
      </c>
      <c r="L10" s="452">
        <v>62875</v>
      </c>
      <c r="M10" s="32"/>
      <c r="N10" s="32"/>
      <c r="O10" s="32"/>
      <c r="P10" s="32"/>
      <c r="Q10" s="32"/>
      <c r="R10" s="32"/>
    </row>
    <row r="11" spans="1:18" s="261" customFormat="1" ht="18.75" customHeight="1">
      <c r="A11" s="35"/>
      <c r="B11" s="446" t="s">
        <v>29</v>
      </c>
      <c r="C11" s="451">
        <v>0</v>
      </c>
      <c r="D11" s="451">
        <v>0</v>
      </c>
      <c r="E11" s="451">
        <v>0</v>
      </c>
      <c r="F11" s="451">
        <v>0</v>
      </c>
      <c r="G11" s="448">
        <v>0</v>
      </c>
      <c r="H11" s="451">
        <v>0</v>
      </c>
      <c r="I11" s="451">
        <v>1</v>
      </c>
      <c r="J11" s="451">
        <v>377316</v>
      </c>
      <c r="K11" s="451">
        <f t="shared" si="0"/>
        <v>1</v>
      </c>
      <c r="L11" s="451">
        <v>377316</v>
      </c>
      <c r="M11" s="32"/>
      <c r="N11" s="32"/>
      <c r="O11" s="32"/>
      <c r="P11" s="32"/>
      <c r="Q11" s="32"/>
      <c r="R11" s="32"/>
    </row>
    <row r="12" spans="1:18" s="261" customFormat="1" ht="16.5" customHeight="1">
      <c r="A12" s="35"/>
      <c r="B12" s="441" t="s">
        <v>57</v>
      </c>
      <c r="C12" s="443">
        <v>0</v>
      </c>
      <c r="D12" s="443">
        <v>0</v>
      </c>
      <c r="E12" s="443">
        <v>0</v>
      </c>
      <c r="F12" s="443">
        <v>0</v>
      </c>
      <c r="G12" s="442">
        <v>5</v>
      </c>
      <c r="H12" s="443">
        <v>8613672</v>
      </c>
      <c r="I12" s="443">
        <v>1</v>
      </c>
      <c r="J12" s="443">
        <v>70000</v>
      </c>
      <c r="K12" s="443">
        <f t="shared" si="0"/>
        <v>6</v>
      </c>
      <c r="L12" s="443">
        <v>8683672</v>
      </c>
      <c r="M12" s="32"/>
      <c r="N12" s="32"/>
      <c r="O12" s="32"/>
      <c r="P12" s="32"/>
      <c r="Q12" s="32"/>
      <c r="R12" s="32"/>
    </row>
    <row r="13" spans="1:18" s="262" customFormat="1" ht="16.5" customHeight="1">
      <c r="A13" s="35"/>
      <c r="B13" s="446" t="s">
        <v>22</v>
      </c>
      <c r="C13" s="451">
        <v>0</v>
      </c>
      <c r="D13" s="451">
        <v>0</v>
      </c>
      <c r="E13" s="451">
        <v>0</v>
      </c>
      <c r="F13" s="451">
        <v>0</v>
      </c>
      <c r="G13" s="448">
        <v>5</v>
      </c>
      <c r="H13" s="451">
        <v>4403779</v>
      </c>
      <c r="I13" s="451">
        <v>1</v>
      </c>
      <c r="J13" s="451">
        <v>750236</v>
      </c>
      <c r="K13" s="451">
        <f t="shared" si="0"/>
        <v>6</v>
      </c>
      <c r="L13" s="451">
        <v>5154015</v>
      </c>
      <c r="M13" s="32"/>
      <c r="N13" s="32"/>
      <c r="O13" s="32"/>
      <c r="P13" s="32"/>
      <c r="Q13" s="32"/>
      <c r="R13" s="32"/>
    </row>
    <row r="14" spans="1:18" s="261" customFormat="1" ht="16.5" customHeight="1">
      <c r="A14" s="35"/>
      <c r="B14" s="441" t="s">
        <v>23</v>
      </c>
      <c r="C14" s="452">
        <v>0</v>
      </c>
      <c r="D14" s="452">
        <v>0</v>
      </c>
      <c r="E14" s="452">
        <v>0</v>
      </c>
      <c r="F14" s="452">
        <v>0</v>
      </c>
      <c r="G14" s="442">
        <v>0</v>
      </c>
      <c r="H14" s="452">
        <v>0</v>
      </c>
      <c r="I14" s="452">
        <v>3</v>
      </c>
      <c r="J14" s="452">
        <v>4229292</v>
      </c>
      <c r="K14" s="452">
        <f t="shared" si="0"/>
        <v>3</v>
      </c>
      <c r="L14" s="452">
        <v>4229292</v>
      </c>
      <c r="M14" s="32"/>
      <c r="N14" s="32"/>
      <c r="O14" s="32"/>
      <c r="P14" s="32"/>
      <c r="Q14" s="32"/>
      <c r="R14" s="32"/>
    </row>
    <row r="15" spans="1:18" s="261" customFormat="1" ht="16.5" customHeight="1">
      <c r="A15" s="35"/>
      <c r="B15" s="446" t="s">
        <v>24</v>
      </c>
      <c r="C15" s="447">
        <v>0</v>
      </c>
      <c r="D15" s="447">
        <v>0</v>
      </c>
      <c r="E15" s="447">
        <v>1</v>
      </c>
      <c r="F15" s="447">
        <v>366740</v>
      </c>
      <c r="G15" s="448">
        <v>0</v>
      </c>
      <c r="H15" s="447">
        <v>0</v>
      </c>
      <c r="I15" s="447">
        <v>0</v>
      </c>
      <c r="J15" s="447">
        <v>0</v>
      </c>
      <c r="K15" s="447">
        <f t="shared" si="0"/>
        <v>1</v>
      </c>
      <c r="L15" s="447">
        <v>366740</v>
      </c>
      <c r="M15" s="32"/>
      <c r="N15" s="32"/>
      <c r="O15" s="32"/>
      <c r="P15" s="32"/>
      <c r="Q15" s="32"/>
      <c r="R15" s="32"/>
    </row>
    <row r="16" spans="1:18" s="44" customFormat="1" ht="16.5" customHeight="1">
      <c r="A16" s="35"/>
      <c r="B16" s="441" t="s">
        <v>97</v>
      </c>
      <c r="C16" s="443">
        <v>0</v>
      </c>
      <c r="D16" s="443">
        <v>0</v>
      </c>
      <c r="E16" s="443">
        <v>0</v>
      </c>
      <c r="F16" s="443">
        <v>0</v>
      </c>
      <c r="G16" s="442">
        <v>1</v>
      </c>
      <c r="H16" s="443">
        <v>28586</v>
      </c>
      <c r="I16" s="443">
        <v>0</v>
      </c>
      <c r="J16" s="443">
        <v>0</v>
      </c>
      <c r="K16" s="443">
        <f t="shared" si="0"/>
        <v>1</v>
      </c>
      <c r="L16" s="443">
        <v>28586</v>
      </c>
      <c r="M16" s="32"/>
      <c r="N16" s="32"/>
      <c r="O16" s="32"/>
      <c r="P16" s="32"/>
      <c r="Q16" s="32"/>
      <c r="R16" s="32"/>
    </row>
    <row r="17" spans="1:18" s="262" customFormat="1" ht="16.5" customHeight="1">
      <c r="A17" s="35"/>
      <c r="B17" s="446" t="s">
        <v>79</v>
      </c>
      <c r="C17" s="451">
        <v>0</v>
      </c>
      <c r="D17" s="451">
        <v>0</v>
      </c>
      <c r="E17" s="451">
        <v>0</v>
      </c>
      <c r="F17" s="451">
        <v>0</v>
      </c>
      <c r="G17" s="448">
        <v>0</v>
      </c>
      <c r="H17" s="451">
        <v>0</v>
      </c>
      <c r="I17" s="451">
        <v>1</v>
      </c>
      <c r="J17" s="451">
        <v>1806644</v>
      </c>
      <c r="K17" s="451">
        <f t="shared" si="0"/>
        <v>1</v>
      </c>
      <c r="L17" s="451">
        <v>1806644</v>
      </c>
      <c r="M17" s="32"/>
      <c r="N17" s="32"/>
      <c r="O17" s="32"/>
      <c r="P17" s="32"/>
      <c r="Q17" s="32"/>
      <c r="R17" s="32"/>
    </row>
    <row r="18" spans="1:18" s="261" customFormat="1" ht="16.5" customHeight="1">
      <c r="A18" s="35"/>
      <c r="B18" s="441" t="s">
        <v>26</v>
      </c>
      <c r="C18" s="452">
        <v>3</v>
      </c>
      <c r="D18" s="452">
        <v>5952396</v>
      </c>
      <c r="E18" s="452">
        <v>1</v>
      </c>
      <c r="F18" s="452">
        <v>508373</v>
      </c>
      <c r="G18" s="442">
        <v>12</v>
      </c>
      <c r="H18" s="452">
        <v>19544489</v>
      </c>
      <c r="I18" s="452">
        <v>18</v>
      </c>
      <c r="J18" s="452">
        <v>17994901</v>
      </c>
      <c r="K18" s="452">
        <f t="shared" si="0"/>
        <v>34</v>
      </c>
      <c r="L18" s="452">
        <v>44000159</v>
      </c>
      <c r="M18" s="32"/>
      <c r="N18" s="32"/>
      <c r="O18" s="37"/>
      <c r="P18" s="32"/>
      <c r="Q18" s="32"/>
      <c r="R18" s="32"/>
    </row>
    <row r="19" spans="1:18" s="262" customFormat="1" ht="16.5" customHeight="1">
      <c r="A19" s="35"/>
      <c r="B19" s="446" t="s">
        <v>25</v>
      </c>
      <c r="C19" s="447">
        <v>1</v>
      </c>
      <c r="D19" s="447">
        <v>96000</v>
      </c>
      <c r="E19" s="447">
        <v>0</v>
      </c>
      <c r="F19" s="447">
        <v>0</v>
      </c>
      <c r="G19" s="448">
        <v>0</v>
      </c>
      <c r="H19" s="447">
        <v>0</v>
      </c>
      <c r="I19" s="447">
        <v>2</v>
      </c>
      <c r="J19" s="447">
        <v>624750</v>
      </c>
      <c r="K19" s="447">
        <f t="shared" si="0"/>
        <v>3</v>
      </c>
      <c r="L19" s="447">
        <v>720750</v>
      </c>
      <c r="M19" s="32"/>
      <c r="N19" s="32"/>
      <c r="O19" s="32"/>
      <c r="P19" s="32"/>
      <c r="Q19" s="32"/>
      <c r="R19" s="32"/>
    </row>
    <row r="20" spans="1:18" s="261" customFormat="1" ht="16.5" customHeight="1">
      <c r="A20" s="35"/>
      <c r="B20" s="441" t="s">
        <v>80</v>
      </c>
      <c r="C20" s="443">
        <v>0</v>
      </c>
      <c r="D20" s="443">
        <v>0</v>
      </c>
      <c r="E20" s="443">
        <v>0</v>
      </c>
      <c r="F20" s="443">
        <v>0</v>
      </c>
      <c r="G20" s="442">
        <v>0</v>
      </c>
      <c r="H20" s="443">
        <v>0</v>
      </c>
      <c r="I20" s="443">
        <v>5</v>
      </c>
      <c r="J20" s="443">
        <v>243747</v>
      </c>
      <c r="K20" s="443">
        <f t="shared" si="0"/>
        <v>5</v>
      </c>
      <c r="L20" s="443">
        <v>243747</v>
      </c>
      <c r="M20" s="32"/>
      <c r="N20" s="32"/>
      <c r="O20" s="32"/>
      <c r="P20" s="32"/>
      <c r="Q20" s="32"/>
      <c r="R20" s="32"/>
    </row>
    <row r="21" spans="1:18" s="262" customFormat="1" ht="16.5" customHeight="1">
      <c r="A21" s="35"/>
      <c r="B21" s="446" t="s">
        <v>81</v>
      </c>
      <c r="C21" s="451">
        <v>0</v>
      </c>
      <c r="D21" s="451">
        <v>0</v>
      </c>
      <c r="E21" s="451">
        <v>0</v>
      </c>
      <c r="F21" s="451">
        <v>0</v>
      </c>
      <c r="G21" s="448">
        <v>0</v>
      </c>
      <c r="H21" s="451">
        <v>0</v>
      </c>
      <c r="I21" s="451">
        <v>4</v>
      </c>
      <c r="J21" s="451">
        <v>1382347</v>
      </c>
      <c r="K21" s="451">
        <f t="shared" si="0"/>
        <v>4</v>
      </c>
      <c r="L21" s="451">
        <v>1382347</v>
      </c>
      <c r="M21" s="32"/>
      <c r="N21" s="32"/>
      <c r="O21" s="32"/>
      <c r="P21" s="32"/>
      <c r="Q21" s="32"/>
      <c r="R21" s="32"/>
    </row>
    <row r="22" spans="1:18" s="262" customFormat="1" ht="16.5" customHeight="1">
      <c r="A22" s="35"/>
      <c r="B22" s="441" t="s">
        <v>122</v>
      </c>
      <c r="C22" s="443">
        <v>0</v>
      </c>
      <c r="D22" s="443">
        <v>0</v>
      </c>
      <c r="E22" s="443">
        <v>0</v>
      </c>
      <c r="F22" s="443">
        <v>0</v>
      </c>
      <c r="G22" s="442">
        <v>0</v>
      </c>
      <c r="H22" s="443">
        <v>0</v>
      </c>
      <c r="I22" s="443">
        <v>1</v>
      </c>
      <c r="J22" s="443">
        <v>304973</v>
      </c>
      <c r="K22" s="443">
        <f t="shared" si="0"/>
        <v>1</v>
      </c>
      <c r="L22" s="443">
        <v>304973</v>
      </c>
      <c r="M22" s="32"/>
      <c r="N22" s="32"/>
      <c r="O22" s="32"/>
      <c r="P22" s="32"/>
      <c r="Q22" s="32"/>
      <c r="R22" s="32"/>
    </row>
    <row r="23" spans="1:18" s="44" customFormat="1" ht="16.5" customHeight="1" thickBot="1">
      <c r="A23" s="32"/>
      <c r="B23" s="446" t="s">
        <v>28</v>
      </c>
      <c r="C23" s="447">
        <v>0</v>
      </c>
      <c r="D23" s="447">
        <v>0</v>
      </c>
      <c r="E23" s="447">
        <v>0</v>
      </c>
      <c r="F23" s="447">
        <v>0</v>
      </c>
      <c r="G23" s="448">
        <v>0</v>
      </c>
      <c r="H23" s="447">
        <v>0</v>
      </c>
      <c r="I23" s="447">
        <v>1</v>
      </c>
      <c r="J23" s="447">
        <v>789248</v>
      </c>
      <c r="K23" s="447">
        <v>1</v>
      </c>
      <c r="L23" s="447">
        <v>789248</v>
      </c>
      <c r="M23" s="32"/>
      <c r="N23" s="32"/>
      <c r="O23" s="32"/>
      <c r="P23" s="32"/>
      <c r="Q23" s="32"/>
      <c r="R23" s="32"/>
    </row>
    <row r="24" spans="1:18" ht="16.5" customHeight="1" thickBot="1">
      <c r="B24" s="453" t="s">
        <v>0</v>
      </c>
      <c r="C24" s="454">
        <f t="shared" ref="C24:J24" si="1">SUM(C6:C23)</f>
        <v>10</v>
      </c>
      <c r="D24" s="454">
        <f t="shared" si="1"/>
        <v>78356796</v>
      </c>
      <c r="E24" s="454">
        <f t="shared" si="1"/>
        <v>4</v>
      </c>
      <c r="F24" s="454">
        <f t="shared" si="1"/>
        <v>2257107</v>
      </c>
      <c r="G24" s="455">
        <f t="shared" si="1"/>
        <v>25</v>
      </c>
      <c r="H24" s="454">
        <f t="shared" si="1"/>
        <v>32665116</v>
      </c>
      <c r="I24" s="454">
        <f t="shared" si="1"/>
        <v>52</v>
      </c>
      <c r="J24" s="454">
        <f t="shared" si="1"/>
        <v>63382816</v>
      </c>
      <c r="K24" s="454">
        <f>C24+E24+G24+I24</f>
        <v>91</v>
      </c>
      <c r="L24" s="454">
        <f>D24+F24+H24+J24</f>
        <v>176661835</v>
      </c>
    </row>
    <row r="25" spans="1:18" ht="27.75" customHeight="1" thickTop="1">
      <c r="B25" s="500" t="s">
        <v>183</v>
      </c>
      <c r="C25" s="500"/>
      <c r="D25" s="500"/>
      <c r="E25" s="500"/>
      <c r="F25" s="33"/>
      <c r="G25" s="436"/>
      <c r="H25" s="33"/>
      <c r="I25" s="456"/>
      <c r="J25" s="457"/>
      <c r="K25" s="457"/>
      <c r="L25" s="457"/>
    </row>
    <row r="26" spans="1:18" ht="25.5" customHeight="1">
      <c r="F26" s="413"/>
    </row>
    <row r="27" spans="1:18" ht="21.9" customHeight="1">
      <c r="E27" s="47"/>
      <c r="F27" s="47"/>
      <c r="K27" s="10"/>
      <c r="L27" s="10"/>
    </row>
    <row r="30" spans="1:18" ht="21.9" customHeight="1">
      <c r="G30" s="48"/>
    </row>
    <row r="31" spans="1:18" ht="21.9" customHeight="1">
      <c r="G31" s="49"/>
      <c r="H31" s="45"/>
    </row>
    <row r="32" spans="1:18" ht="21.9" customHeight="1">
      <c r="D32" s="50"/>
    </row>
  </sheetData>
  <mergeCells count="8">
    <mergeCell ref="B2:L2"/>
    <mergeCell ref="B25:E25"/>
    <mergeCell ref="G4:H4"/>
    <mergeCell ref="I4:J4"/>
    <mergeCell ref="B4:B5"/>
    <mergeCell ref="C4:D4"/>
    <mergeCell ref="E4:F4"/>
    <mergeCell ref="K4:L4"/>
  </mergeCells>
  <printOptions horizontalCentered="1"/>
  <pageMargins left="0" right="0" top="0.74803149606299213" bottom="0.74803149606299213" header="0.31496062992125984" footer="0.31496062992125984"/>
  <pageSetup paperSize="9" scale="78" orientation="landscape" r:id="rId1"/>
  <headerFooter>
    <oddFooter>&amp;C9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rightToLeft="1" view="pageBreakPreview" zoomScale="89" zoomScaleSheetLayoutView="89" workbookViewId="0">
      <selection activeCell="L20" sqref="L20"/>
    </sheetView>
  </sheetViews>
  <sheetFormatPr defaultColWidth="9.109375" defaultRowHeight="21.9" customHeight="1"/>
  <cols>
    <col min="1" max="1" width="6.33203125" style="51" customWidth="1"/>
    <col min="2" max="2" width="14.5546875" style="93" customWidth="1"/>
    <col min="3" max="3" width="6" style="51" customWidth="1"/>
    <col min="4" max="4" width="12.33203125" style="51" bestFit="1" customWidth="1"/>
    <col min="5" max="5" width="6.33203125" style="51" customWidth="1"/>
    <col min="6" max="6" width="15.5546875" style="51" bestFit="1" customWidth="1"/>
    <col min="7" max="7" width="9" style="51" customWidth="1"/>
    <col min="8" max="8" width="13.5546875" style="51" bestFit="1" customWidth="1"/>
    <col min="9" max="9" width="9.33203125" style="51" customWidth="1"/>
    <col min="10" max="10" width="17.88671875" style="51" customWidth="1"/>
    <col min="11" max="11" width="7.88671875" style="51" customWidth="1"/>
    <col min="12" max="12" width="20.5546875" style="51" customWidth="1"/>
    <col min="13" max="16384" width="9.109375" style="51"/>
  </cols>
  <sheetData>
    <row r="2" spans="1:13" ht="45.75" customHeight="1"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13" ht="21.9" customHeight="1">
      <c r="B3" s="484" t="s">
        <v>141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</row>
    <row r="4" spans="1:13" ht="21.9" customHeight="1" thickBot="1">
      <c r="B4" s="92" t="s">
        <v>53</v>
      </c>
      <c r="C4" s="79"/>
      <c r="D4" s="79"/>
      <c r="E4" s="79"/>
      <c r="F4" s="79"/>
      <c r="G4" s="79"/>
      <c r="H4" s="79"/>
      <c r="I4" s="79"/>
      <c r="J4" s="79"/>
      <c r="K4" s="79"/>
      <c r="L4" s="332" t="s">
        <v>48</v>
      </c>
    </row>
    <row r="5" spans="1:13" ht="21.9" customHeight="1" thickTop="1">
      <c r="B5" s="505" t="s">
        <v>67</v>
      </c>
      <c r="C5" s="507" t="s">
        <v>69</v>
      </c>
      <c r="D5" s="507"/>
      <c r="E5" s="507" t="s">
        <v>70</v>
      </c>
      <c r="F5" s="507"/>
      <c r="G5" s="507" t="s">
        <v>71</v>
      </c>
      <c r="H5" s="507"/>
      <c r="I5" s="507" t="s">
        <v>38</v>
      </c>
      <c r="J5" s="507"/>
      <c r="K5" s="507" t="s">
        <v>0</v>
      </c>
      <c r="L5" s="507"/>
    </row>
    <row r="6" spans="1:13" ht="21.9" customHeight="1" thickBot="1">
      <c r="B6" s="506"/>
      <c r="C6" s="196" t="s">
        <v>9</v>
      </c>
      <c r="D6" s="197" t="s">
        <v>10</v>
      </c>
      <c r="E6" s="196" t="s">
        <v>9</v>
      </c>
      <c r="F6" s="197" t="s">
        <v>10</v>
      </c>
      <c r="G6" s="196" t="s">
        <v>9</v>
      </c>
      <c r="H6" s="197" t="s">
        <v>10</v>
      </c>
      <c r="I6" s="196" t="s">
        <v>9</v>
      </c>
      <c r="J6" s="197" t="s">
        <v>10</v>
      </c>
      <c r="K6" s="196" t="s">
        <v>9</v>
      </c>
      <c r="L6" s="197" t="s">
        <v>10</v>
      </c>
    </row>
    <row r="7" spans="1:13" ht="18.75" customHeight="1">
      <c r="B7" s="294" t="s">
        <v>120</v>
      </c>
      <c r="C7" s="350">
        <v>0</v>
      </c>
      <c r="D7" s="351">
        <v>0</v>
      </c>
      <c r="E7" s="350">
        <v>5</v>
      </c>
      <c r="F7" s="351">
        <v>21458279</v>
      </c>
      <c r="G7" s="350">
        <v>3</v>
      </c>
      <c r="H7" s="351">
        <v>2053019</v>
      </c>
      <c r="I7" s="350">
        <v>2</v>
      </c>
      <c r="J7" s="351">
        <v>176690</v>
      </c>
      <c r="K7" s="350">
        <f t="shared" ref="K7:K20" si="0">C7+E7+G7+I7</f>
        <v>10</v>
      </c>
      <c r="L7" s="351">
        <f t="shared" ref="L7:L19" si="1">D7+F7+H7+J7</f>
        <v>23687988</v>
      </c>
    </row>
    <row r="8" spans="1:13" ht="16.5" customHeight="1">
      <c r="B8" s="121" t="s">
        <v>13</v>
      </c>
      <c r="C8" s="462">
        <v>0</v>
      </c>
      <c r="D8" s="462">
        <v>0</v>
      </c>
      <c r="E8" s="462">
        <v>8</v>
      </c>
      <c r="F8" s="462">
        <v>1116408</v>
      </c>
      <c r="G8" s="462">
        <v>2</v>
      </c>
      <c r="H8" s="462">
        <v>269980</v>
      </c>
      <c r="I8" s="462">
        <v>3</v>
      </c>
      <c r="J8" s="462">
        <v>1394680</v>
      </c>
      <c r="K8" s="462">
        <f t="shared" si="0"/>
        <v>13</v>
      </c>
      <c r="L8" s="462">
        <f t="shared" si="1"/>
        <v>2781068</v>
      </c>
    </row>
    <row r="9" spans="1:13" ht="16.5" customHeight="1">
      <c r="B9" s="122" t="s">
        <v>1</v>
      </c>
      <c r="C9" s="463">
        <v>0</v>
      </c>
      <c r="D9" s="463">
        <v>0</v>
      </c>
      <c r="E9" s="463">
        <v>2</v>
      </c>
      <c r="F9" s="463">
        <v>1494430</v>
      </c>
      <c r="G9" s="463">
        <v>4</v>
      </c>
      <c r="H9" s="463">
        <v>1423099</v>
      </c>
      <c r="I9" s="463">
        <v>0</v>
      </c>
      <c r="J9" s="463">
        <v>0</v>
      </c>
      <c r="K9" s="463">
        <f t="shared" si="0"/>
        <v>6</v>
      </c>
      <c r="L9" s="463">
        <f t="shared" si="1"/>
        <v>2917529</v>
      </c>
    </row>
    <row r="10" spans="1:13" s="265" customFormat="1" ht="16.5" customHeight="1">
      <c r="B10" s="264" t="s">
        <v>93</v>
      </c>
      <c r="C10" s="464">
        <v>2</v>
      </c>
      <c r="D10" s="464">
        <v>2338807</v>
      </c>
      <c r="E10" s="464">
        <v>58</v>
      </c>
      <c r="F10" s="464">
        <v>40599891</v>
      </c>
      <c r="G10" s="464">
        <v>4</v>
      </c>
      <c r="H10" s="464">
        <v>3446719</v>
      </c>
      <c r="I10" s="464">
        <v>2</v>
      </c>
      <c r="J10" s="464">
        <v>729255</v>
      </c>
      <c r="K10" s="464">
        <f t="shared" si="0"/>
        <v>66</v>
      </c>
      <c r="L10" s="464">
        <f t="shared" si="1"/>
        <v>47114672</v>
      </c>
    </row>
    <row r="11" spans="1:13" s="266" customFormat="1" ht="16.5" customHeight="1">
      <c r="A11" s="265"/>
      <c r="B11" s="122" t="s">
        <v>2</v>
      </c>
      <c r="C11" s="463">
        <v>0</v>
      </c>
      <c r="D11" s="463">
        <v>0</v>
      </c>
      <c r="E11" s="463">
        <v>5</v>
      </c>
      <c r="F11" s="463">
        <v>7153974</v>
      </c>
      <c r="G11" s="463">
        <v>3</v>
      </c>
      <c r="H11" s="463">
        <v>888742</v>
      </c>
      <c r="I11" s="463">
        <v>7</v>
      </c>
      <c r="J11" s="463">
        <v>125219373</v>
      </c>
      <c r="K11" s="463">
        <f t="shared" si="0"/>
        <v>15</v>
      </c>
      <c r="L11" s="463">
        <f t="shared" si="1"/>
        <v>133262089</v>
      </c>
      <c r="M11" s="265"/>
    </row>
    <row r="12" spans="1:13" s="265" customFormat="1" ht="16.5" customHeight="1">
      <c r="B12" s="264" t="s">
        <v>3</v>
      </c>
      <c r="C12" s="464">
        <v>0</v>
      </c>
      <c r="D12" s="464">
        <v>0</v>
      </c>
      <c r="E12" s="464">
        <v>16</v>
      </c>
      <c r="F12" s="464">
        <v>13196975</v>
      </c>
      <c r="G12" s="464">
        <v>0</v>
      </c>
      <c r="H12" s="464">
        <v>0</v>
      </c>
      <c r="I12" s="464">
        <v>1</v>
      </c>
      <c r="J12" s="464">
        <v>3443348</v>
      </c>
      <c r="K12" s="464">
        <f t="shared" si="0"/>
        <v>17</v>
      </c>
      <c r="L12" s="464">
        <f t="shared" si="1"/>
        <v>16640323</v>
      </c>
    </row>
    <row r="13" spans="1:13" ht="16.5" customHeight="1">
      <c r="A13" s="265"/>
      <c r="B13" s="122" t="s">
        <v>94</v>
      </c>
      <c r="C13" s="463">
        <v>0</v>
      </c>
      <c r="D13" s="463">
        <v>0</v>
      </c>
      <c r="E13" s="463">
        <v>2</v>
      </c>
      <c r="F13" s="463">
        <v>983803</v>
      </c>
      <c r="G13" s="463">
        <v>0</v>
      </c>
      <c r="H13" s="463">
        <v>0</v>
      </c>
      <c r="I13" s="463">
        <v>2</v>
      </c>
      <c r="J13" s="463">
        <v>1583084</v>
      </c>
      <c r="K13" s="463">
        <f t="shared" si="0"/>
        <v>4</v>
      </c>
      <c r="L13" s="463">
        <f t="shared" si="1"/>
        <v>2566887</v>
      </c>
      <c r="M13" s="265"/>
    </row>
    <row r="14" spans="1:13" ht="16.5" customHeight="1">
      <c r="A14" s="265"/>
      <c r="B14" s="123" t="s">
        <v>5</v>
      </c>
      <c r="C14" s="465">
        <v>0</v>
      </c>
      <c r="D14" s="465">
        <v>0</v>
      </c>
      <c r="E14" s="465">
        <v>1</v>
      </c>
      <c r="F14" s="465">
        <v>7557023</v>
      </c>
      <c r="G14" s="465">
        <v>2</v>
      </c>
      <c r="H14" s="465">
        <v>26736137</v>
      </c>
      <c r="I14" s="465">
        <v>1</v>
      </c>
      <c r="J14" s="465">
        <v>84500</v>
      </c>
      <c r="K14" s="465">
        <f t="shared" si="0"/>
        <v>4</v>
      </c>
      <c r="L14" s="465">
        <f t="shared" si="1"/>
        <v>34377660</v>
      </c>
      <c r="M14" s="265"/>
    </row>
    <row r="15" spans="1:13" s="266" customFormat="1" ht="16.5" customHeight="1">
      <c r="A15" s="265"/>
      <c r="B15" s="122" t="s">
        <v>95</v>
      </c>
      <c r="C15" s="463">
        <v>0</v>
      </c>
      <c r="D15" s="463">
        <v>0</v>
      </c>
      <c r="E15" s="463">
        <v>1</v>
      </c>
      <c r="F15" s="463">
        <v>209400</v>
      </c>
      <c r="G15" s="463">
        <v>0</v>
      </c>
      <c r="H15" s="463">
        <v>0</v>
      </c>
      <c r="I15" s="463">
        <v>1</v>
      </c>
      <c r="J15" s="463">
        <v>9895</v>
      </c>
      <c r="K15" s="463">
        <f t="shared" si="0"/>
        <v>2</v>
      </c>
      <c r="L15" s="463">
        <f t="shared" si="1"/>
        <v>219295</v>
      </c>
      <c r="M15" s="265"/>
    </row>
    <row r="16" spans="1:13" s="265" customFormat="1" ht="16.5" customHeight="1">
      <c r="B16" s="264" t="s">
        <v>77</v>
      </c>
      <c r="C16" s="464">
        <v>0</v>
      </c>
      <c r="D16" s="464">
        <v>0</v>
      </c>
      <c r="E16" s="464">
        <v>4</v>
      </c>
      <c r="F16" s="464">
        <v>1962430</v>
      </c>
      <c r="G16" s="464">
        <v>1</v>
      </c>
      <c r="H16" s="464">
        <v>4101115</v>
      </c>
      <c r="I16" s="464">
        <v>0</v>
      </c>
      <c r="J16" s="464">
        <v>0</v>
      </c>
      <c r="K16" s="464">
        <f t="shared" si="0"/>
        <v>5</v>
      </c>
      <c r="L16" s="464">
        <f t="shared" si="1"/>
        <v>6063545</v>
      </c>
    </row>
    <row r="17" spans="1:13" s="266" customFormat="1" ht="16.5" customHeight="1">
      <c r="A17" s="265"/>
      <c r="B17" s="122" t="s">
        <v>78</v>
      </c>
      <c r="C17" s="463">
        <v>0</v>
      </c>
      <c r="D17" s="463">
        <v>0</v>
      </c>
      <c r="E17" s="463">
        <v>15</v>
      </c>
      <c r="F17" s="463">
        <v>352621</v>
      </c>
      <c r="G17" s="463">
        <v>6</v>
      </c>
      <c r="H17" s="463">
        <v>593137</v>
      </c>
      <c r="I17" s="463">
        <v>0</v>
      </c>
      <c r="J17" s="463">
        <v>0</v>
      </c>
      <c r="K17" s="463">
        <f t="shared" si="0"/>
        <v>21</v>
      </c>
      <c r="L17" s="463">
        <f t="shared" si="1"/>
        <v>945758</v>
      </c>
      <c r="M17" s="265"/>
    </row>
    <row r="18" spans="1:13" ht="16.5" customHeight="1">
      <c r="B18" s="264" t="s">
        <v>6</v>
      </c>
      <c r="C18" s="464">
        <v>1</v>
      </c>
      <c r="D18" s="464">
        <v>1443524</v>
      </c>
      <c r="E18" s="464">
        <v>3</v>
      </c>
      <c r="F18" s="464">
        <v>3748710</v>
      </c>
      <c r="G18" s="464">
        <v>1</v>
      </c>
      <c r="H18" s="464">
        <v>1048148</v>
      </c>
      <c r="I18" s="464">
        <v>1</v>
      </c>
      <c r="J18" s="464">
        <v>134896</v>
      </c>
      <c r="K18" s="464">
        <f t="shared" si="0"/>
        <v>6</v>
      </c>
      <c r="L18" s="464">
        <f t="shared" si="1"/>
        <v>6375278</v>
      </c>
    </row>
    <row r="19" spans="1:13" ht="16.5" customHeight="1" thickBot="1">
      <c r="B19" s="348" t="s">
        <v>7</v>
      </c>
      <c r="C19" s="466">
        <v>2</v>
      </c>
      <c r="D19" s="466">
        <v>11324426</v>
      </c>
      <c r="E19" s="466">
        <v>4</v>
      </c>
      <c r="F19" s="466">
        <v>93852395</v>
      </c>
      <c r="G19" s="466">
        <v>1</v>
      </c>
      <c r="H19" s="466">
        <v>12796</v>
      </c>
      <c r="I19" s="466">
        <v>8</v>
      </c>
      <c r="J19" s="466">
        <v>8261290</v>
      </c>
      <c r="K19" s="466">
        <f t="shared" si="0"/>
        <v>15</v>
      </c>
      <c r="L19" s="466">
        <f t="shared" si="1"/>
        <v>113450907</v>
      </c>
    </row>
    <row r="20" spans="1:13" ht="16.5" customHeight="1" thickBot="1">
      <c r="B20" s="349" t="s">
        <v>0</v>
      </c>
      <c r="C20" s="467">
        <f t="shared" ref="C20:I20" si="2">SUM(C7:C19)</f>
        <v>5</v>
      </c>
      <c r="D20" s="467">
        <f t="shared" si="2"/>
        <v>15106757</v>
      </c>
      <c r="E20" s="467">
        <f t="shared" si="2"/>
        <v>124</v>
      </c>
      <c r="F20" s="467">
        <f>SUM(F7:F19)</f>
        <v>193686339</v>
      </c>
      <c r="G20" s="467">
        <f t="shared" si="2"/>
        <v>27</v>
      </c>
      <c r="H20" s="467">
        <f>SUM(H7:H19)</f>
        <v>40572892</v>
      </c>
      <c r="I20" s="467">
        <f t="shared" si="2"/>
        <v>28</v>
      </c>
      <c r="J20" s="467">
        <f>SUM(J7:J19)</f>
        <v>141037011</v>
      </c>
      <c r="K20" s="467">
        <f t="shared" si="0"/>
        <v>184</v>
      </c>
      <c r="L20" s="467">
        <f>D20+F20+H20+J20</f>
        <v>390402999</v>
      </c>
    </row>
    <row r="21" spans="1:13" ht="21.9" customHeight="1" thickTop="1"/>
    <row r="22" spans="1:13" ht="21.9" customHeight="1">
      <c r="G22" s="415"/>
    </row>
    <row r="23" spans="1:13" ht="21.9" customHeight="1">
      <c r="L23" s="468"/>
    </row>
    <row r="24" spans="1:13" ht="21.9" customHeight="1">
      <c r="L24" s="471"/>
    </row>
    <row r="33" spans="9:9" ht="21.9" customHeight="1">
      <c r="I33" s="52"/>
    </row>
  </sheetData>
  <mergeCells count="8">
    <mergeCell ref="B2:L2"/>
    <mergeCell ref="B5:B6"/>
    <mergeCell ref="C5:D5"/>
    <mergeCell ref="I5:J5"/>
    <mergeCell ref="B3:L3"/>
    <mergeCell ref="E5:F5"/>
    <mergeCell ref="G5:H5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2" orientation="landscape" r:id="rId1"/>
  <headerFooter>
    <oddFooter>&amp;C&amp;14 10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rightToLeft="1" view="pageBreakPreview" zoomScale="89" zoomScaleSheetLayoutView="89" workbookViewId="0">
      <selection activeCell="B14" sqref="B14"/>
    </sheetView>
  </sheetViews>
  <sheetFormatPr defaultRowHeight="21.9" customHeight="1"/>
  <cols>
    <col min="1" max="1" width="5" customWidth="1"/>
    <col min="2" max="2" width="27.33203125" style="85" customWidth="1"/>
    <col min="3" max="3" width="8" bestFit="1" customWidth="1"/>
    <col min="4" max="4" width="14.109375" customWidth="1"/>
    <col min="5" max="5" width="8.44140625" customWidth="1"/>
    <col min="6" max="6" width="15.6640625" customWidth="1"/>
    <col min="7" max="7" width="8" bestFit="1" customWidth="1"/>
    <col min="8" max="8" width="15.6640625" customWidth="1"/>
    <col min="9" max="9" width="8.88671875" customWidth="1"/>
    <col min="10" max="10" width="15.6640625" customWidth="1"/>
    <col min="11" max="11" width="6.33203125" bestFit="1" customWidth="1"/>
    <col min="12" max="12" width="15.6640625" customWidth="1"/>
  </cols>
  <sheetData>
    <row r="1" spans="1:13" ht="21.9" customHeight="1">
      <c r="B1" s="484" t="s">
        <v>142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</row>
    <row r="2" spans="1:13" ht="21.9" customHeight="1" thickBot="1">
      <c r="B2" s="94" t="s">
        <v>54</v>
      </c>
      <c r="C2" s="66"/>
      <c r="D2" s="158"/>
      <c r="E2" s="58"/>
      <c r="F2" s="24"/>
      <c r="G2" s="58"/>
      <c r="H2" s="24"/>
      <c r="I2" s="58"/>
      <c r="J2" s="58"/>
      <c r="K2" s="509" t="s">
        <v>46</v>
      </c>
      <c r="L2" s="509"/>
    </row>
    <row r="3" spans="1:13" ht="21.9" customHeight="1" thickTop="1">
      <c r="B3" s="159" t="s">
        <v>14</v>
      </c>
      <c r="C3" s="508" t="s">
        <v>36</v>
      </c>
      <c r="D3" s="508"/>
      <c r="E3" s="508" t="s">
        <v>37</v>
      </c>
      <c r="F3" s="508"/>
      <c r="G3" s="508" t="s">
        <v>184</v>
      </c>
      <c r="H3" s="508"/>
      <c r="I3" s="508" t="s">
        <v>38</v>
      </c>
      <c r="J3" s="508"/>
      <c r="K3" s="508" t="s">
        <v>0</v>
      </c>
      <c r="L3" s="508"/>
    </row>
    <row r="4" spans="1:13" ht="21.9" customHeight="1" thickBot="1">
      <c r="B4" s="160"/>
      <c r="C4" s="352" t="s">
        <v>9</v>
      </c>
      <c r="D4" s="353" t="s">
        <v>10</v>
      </c>
      <c r="E4" s="352" t="s">
        <v>9</v>
      </c>
      <c r="F4" s="353" t="s">
        <v>10</v>
      </c>
      <c r="G4" s="352" t="s">
        <v>9</v>
      </c>
      <c r="H4" s="353" t="s">
        <v>10</v>
      </c>
      <c r="I4" s="352" t="s">
        <v>9</v>
      </c>
      <c r="J4" s="353" t="s">
        <v>10</v>
      </c>
      <c r="K4" s="352" t="s">
        <v>9</v>
      </c>
      <c r="L4" s="353" t="s">
        <v>10</v>
      </c>
    </row>
    <row r="5" spans="1:13" ht="16.5" customHeight="1">
      <c r="B5" s="116" t="s">
        <v>39</v>
      </c>
      <c r="C5" s="109">
        <v>0</v>
      </c>
      <c r="D5" s="109">
        <v>0</v>
      </c>
      <c r="E5" s="109">
        <v>5</v>
      </c>
      <c r="F5" s="109">
        <v>17926775</v>
      </c>
      <c r="G5" s="109">
        <v>3</v>
      </c>
      <c r="H5" s="109">
        <v>312889</v>
      </c>
      <c r="I5" s="109">
        <v>15</v>
      </c>
      <c r="J5" s="109">
        <v>6911922</v>
      </c>
      <c r="K5" s="109">
        <f t="shared" ref="K5:L9" si="0">C5+E5+G5+I5</f>
        <v>23</v>
      </c>
      <c r="L5" s="109">
        <f t="shared" si="0"/>
        <v>25151586</v>
      </c>
    </row>
    <row r="6" spans="1:13" ht="16.5" customHeight="1">
      <c r="A6" s="17"/>
      <c r="B6" s="118" t="s">
        <v>19</v>
      </c>
      <c r="C6" s="127">
        <v>0</v>
      </c>
      <c r="D6" s="127">
        <v>0</v>
      </c>
      <c r="E6" s="127">
        <v>0</v>
      </c>
      <c r="F6" s="127">
        <v>0</v>
      </c>
      <c r="G6" s="127">
        <v>1</v>
      </c>
      <c r="H6" s="127">
        <v>24000</v>
      </c>
      <c r="I6" s="127">
        <v>6</v>
      </c>
      <c r="J6" s="127">
        <v>122466034</v>
      </c>
      <c r="K6" s="127">
        <f t="shared" si="0"/>
        <v>7</v>
      </c>
      <c r="L6" s="127">
        <f t="shared" si="0"/>
        <v>122490034</v>
      </c>
      <c r="M6" s="17"/>
    </row>
    <row r="7" spans="1:13" s="241" customFormat="1" ht="16.5" customHeight="1">
      <c r="A7" s="17"/>
      <c r="B7" s="116" t="s">
        <v>20</v>
      </c>
      <c r="C7" s="125">
        <v>0</v>
      </c>
      <c r="D7" s="125">
        <v>0</v>
      </c>
      <c r="E7" s="125">
        <v>0</v>
      </c>
      <c r="F7" s="125">
        <v>0</v>
      </c>
      <c r="G7" s="125">
        <v>0</v>
      </c>
      <c r="H7" s="125">
        <v>0</v>
      </c>
      <c r="I7" s="125">
        <v>1</v>
      </c>
      <c r="J7" s="125">
        <v>3520273</v>
      </c>
      <c r="K7" s="125">
        <f t="shared" si="0"/>
        <v>1</v>
      </c>
      <c r="L7" s="125">
        <f t="shared" si="0"/>
        <v>3520273</v>
      </c>
      <c r="M7" s="17"/>
    </row>
    <row r="8" spans="1:13" s="241" customFormat="1" ht="16.5" customHeight="1">
      <c r="A8" s="17"/>
      <c r="B8" s="118" t="s">
        <v>21</v>
      </c>
      <c r="C8" s="127">
        <v>0</v>
      </c>
      <c r="D8" s="127">
        <v>0</v>
      </c>
      <c r="E8" s="127">
        <v>1</v>
      </c>
      <c r="F8" s="127">
        <v>243425</v>
      </c>
      <c r="G8" s="127">
        <v>0</v>
      </c>
      <c r="H8" s="127">
        <v>0</v>
      </c>
      <c r="I8" s="127">
        <v>0</v>
      </c>
      <c r="J8" s="127">
        <v>0</v>
      </c>
      <c r="K8" s="127">
        <f t="shared" si="0"/>
        <v>1</v>
      </c>
      <c r="L8" s="127">
        <f t="shared" si="0"/>
        <v>243425</v>
      </c>
      <c r="M8" s="17"/>
    </row>
    <row r="9" spans="1:13" s="17" customFormat="1" ht="16.5" customHeight="1">
      <c r="B9" s="116" t="s">
        <v>29</v>
      </c>
      <c r="C9" s="125">
        <v>0</v>
      </c>
      <c r="D9" s="125">
        <v>0</v>
      </c>
      <c r="E9" s="125">
        <v>41</v>
      </c>
      <c r="F9" s="125">
        <v>11905231</v>
      </c>
      <c r="G9" s="125">
        <v>5</v>
      </c>
      <c r="H9" s="125">
        <v>6412254</v>
      </c>
      <c r="I9" s="125">
        <v>0</v>
      </c>
      <c r="J9" s="125">
        <v>0</v>
      </c>
      <c r="K9" s="125">
        <f t="shared" ref="K9:K17" si="1">C9+E9+G9+I9</f>
        <v>46</v>
      </c>
      <c r="L9" s="125">
        <f t="shared" si="0"/>
        <v>18317485</v>
      </c>
    </row>
    <row r="10" spans="1:13" s="17" customFormat="1" ht="16.5" customHeight="1">
      <c r="B10" s="118" t="s">
        <v>57</v>
      </c>
      <c r="C10" s="119">
        <v>1</v>
      </c>
      <c r="D10" s="119">
        <v>6614671</v>
      </c>
      <c r="E10" s="127">
        <v>0</v>
      </c>
      <c r="F10" s="127">
        <v>0</v>
      </c>
      <c r="G10" s="127">
        <v>1</v>
      </c>
      <c r="H10" s="127">
        <v>208000</v>
      </c>
      <c r="I10" s="127">
        <v>0</v>
      </c>
      <c r="J10" s="127">
        <v>0</v>
      </c>
      <c r="K10" s="127">
        <f t="shared" si="1"/>
        <v>2</v>
      </c>
      <c r="L10" s="127">
        <v>6822671</v>
      </c>
    </row>
    <row r="11" spans="1:13" ht="16.5" customHeight="1">
      <c r="B11" s="130" t="s">
        <v>26</v>
      </c>
      <c r="C11" s="168">
        <v>4</v>
      </c>
      <c r="D11" s="117">
        <v>8492086</v>
      </c>
      <c r="E11" s="131">
        <v>69</v>
      </c>
      <c r="F11" s="131">
        <v>136408599</v>
      </c>
      <c r="G11" s="131">
        <v>8</v>
      </c>
      <c r="H11" s="131">
        <v>5629738</v>
      </c>
      <c r="I11" s="131">
        <v>6</v>
      </c>
      <c r="J11" s="131">
        <v>8138782</v>
      </c>
      <c r="K11" s="131">
        <f t="shared" si="1"/>
        <v>87</v>
      </c>
      <c r="L11" s="131">
        <v>158669205</v>
      </c>
    </row>
    <row r="12" spans="1:13" ht="16.5" customHeight="1">
      <c r="B12" s="310" t="s">
        <v>25</v>
      </c>
      <c r="C12" s="311">
        <v>0</v>
      </c>
      <c r="D12" s="39">
        <v>0</v>
      </c>
      <c r="E12" s="132">
        <v>4</v>
      </c>
      <c r="F12" s="132">
        <v>7107050</v>
      </c>
      <c r="G12" s="132">
        <v>0</v>
      </c>
      <c r="H12" s="132">
        <v>0</v>
      </c>
      <c r="I12" s="132">
        <v>0</v>
      </c>
      <c r="J12" s="132">
        <v>0</v>
      </c>
      <c r="K12" s="132">
        <f t="shared" si="1"/>
        <v>4</v>
      </c>
      <c r="L12" s="132">
        <v>7107050</v>
      </c>
    </row>
    <row r="13" spans="1:13" ht="16.5" customHeight="1">
      <c r="B13" s="130" t="s">
        <v>81</v>
      </c>
      <c r="C13" s="168">
        <v>0</v>
      </c>
      <c r="D13" s="117">
        <v>0</v>
      </c>
      <c r="E13" s="131">
        <v>0</v>
      </c>
      <c r="F13" s="131">
        <v>0</v>
      </c>
      <c r="G13" s="131">
        <v>1</v>
      </c>
      <c r="H13" s="131">
        <v>656742</v>
      </c>
      <c r="I13" s="131">
        <v>0</v>
      </c>
      <c r="J13" s="131">
        <v>0</v>
      </c>
      <c r="K13" s="131">
        <f t="shared" si="1"/>
        <v>1</v>
      </c>
      <c r="L13" s="131">
        <v>656742</v>
      </c>
    </row>
    <row r="14" spans="1:13" ht="16.5" customHeight="1">
      <c r="A14" s="17"/>
      <c r="B14" s="310" t="s">
        <v>122</v>
      </c>
      <c r="C14" s="311">
        <v>0</v>
      </c>
      <c r="D14" s="39">
        <v>0</v>
      </c>
      <c r="E14" s="132">
        <v>0</v>
      </c>
      <c r="F14" s="132">
        <v>0</v>
      </c>
      <c r="G14" s="132">
        <v>1</v>
      </c>
      <c r="H14" s="132">
        <v>474602</v>
      </c>
      <c r="I14" s="132">
        <v>0</v>
      </c>
      <c r="J14" s="132">
        <v>0</v>
      </c>
      <c r="K14" s="132">
        <f t="shared" si="1"/>
        <v>1</v>
      </c>
      <c r="L14" s="132">
        <v>474602</v>
      </c>
    </row>
    <row r="15" spans="1:13" ht="16.5" customHeight="1">
      <c r="A15" s="17"/>
      <c r="B15" s="116" t="s">
        <v>124</v>
      </c>
      <c r="C15" s="312">
        <v>0</v>
      </c>
      <c r="D15" s="131">
        <v>0</v>
      </c>
      <c r="E15" s="131">
        <v>1</v>
      </c>
      <c r="F15" s="131">
        <v>7557023</v>
      </c>
      <c r="G15" s="60">
        <v>0</v>
      </c>
      <c r="H15" s="131">
        <v>0</v>
      </c>
      <c r="I15" s="60">
        <v>0</v>
      </c>
      <c r="J15" s="131">
        <v>0</v>
      </c>
      <c r="K15" s="131">
        <f t="shared" si="1"/>
        <v>1</v>
      </c>
      <c r="L15" s="131">
        <v>7557023</v>
      </c>
    </row>
    <row r="16" spans="1:13" s="166" customFormat="1" ht="16.5" customHeight="1" thickBot="1">
      <c r="B16" s="313" t="s">
        <v>28</v>
      </c>
      <c r="C16" s="163">
        <v>0</v>
      </c>
      <c r="D16" s="163">
        <v>0</v>
      </c>
      <c r="E16" s="163">
        <v>3</v>
      </c>
      <c r="F16" s="163">
        <v>12538236</v>
      </c>
      <c r="G16" s="163">
        <v>7</v>
      </c>
      <c r="H16" s="163">
        <v>26854667</v>
      </c>
      <c r="I16" s="163">
        <v>0</v>
      </c>
      <c r="J16" s="163">
        <v>0</v>
      </c>
      <c r="K16" s="163">
        <f t="shared" si="1"/>
        <v>10</v>
      </c>
      <c r="L16" s="163">
        <v>39392903</v>
      </c>
    </row>
    <row r="17" spans="2:12" ht="21.9" customHeight="1" thickBot="1">
      <c r="B17" s="56" t="s">
        <v>0</v>
      </c>
      <c r="C17" s="57">
        <f t="shared" ref="C17:J17" si="2">SUM(C5:C16)</f>
        <v>5</v>
      </c>
      <c r="D17" s="57">
        <f t="shared" si="2"/>
        <v>15106757</v>
      </c>
      <c r="E17" s="57">
        <f t="shared" si="2"/>
        <v>124</v>
      </c>
      <c r="F17" s="57">
        <f t="shared" si="2"/>
        <v>193686339</v>
      </c>
      <c r="G17" s="57">
        <f t="shared" si="2"/>
        <v>27</v>
      </c>
      <c r="H17" s="57">
        <f t="shared" si="2"/>
        <v>40572892</v>
      </c>
      <c r="I17" s="57">
        <f t="shared" si="2"/>
        <v>28</v>
      </c>
      <c r="J17" s="57">
        <f t="shared" si="2"/>
        <v>141037011</v>
      </c>
      <c r="K17" s="57">
        <f t="shared" si="1"/>
        <v>184</v>
      </c>
      <c r="L17" s="57">
        <f>D17+F17+H17+J17</f>
        <v>390402999</v>
      </c>
    </row>
    <row r="18" spans="2:12" ht="21.9" customHeight="1" thickTop="1">
      <c r="E18" s="10"/>
    </row>
    <row r="19" spans="2:12" ht="21.9" customHeight="1">
      <c r="F19" s="412"/>
      <c r="L19" s="10"/>
    </row>
    <row r="20" spans="2:12" ht="21.9" customHeight="1">
      <c r="L20" s="10"/>
    </row>
  </sheetData>
  <mergeCells count="7">
    <mergeCell ref="B1:L1"/>
    <mergeCell ref="C3:D3"/>
    <mergeCell ref="E3:F3"/>
    <mergeCell ref="G3:H3"/>
    <mergeCell ref="I3:J3"/>
    <mergeCell ref="K2:L2"/>
    <mergeCell ref="K3:L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6" orientation="landscape" r:id="rId1"/>
  <headerFooter>
    <oddFooter>&amp;C&amp;14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26</vt:i4>
      </vt:variant>
    </vt:vector>
  </HeadingPairs>
  <TitlesOfParts>
    <vt:vector size="55" baseType="lpstr"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نينوى</vt:lpstr>
      <vt:lpstr>كركوك </vt:lpstr>
      <vt:lpstr>ديالى</vt:lpstr>
      <vt:lpstr>الانبار</vt:lpstr>
      <vt:lpstr>بغداد</vt:lpstr>
      <vt:lpstr>بابل</vt:lpstr>
      <vt:lpstr>كربلاء</vt:lpstr>
      <vt:lpstr>واسط</vt:lpstr>
      <vt:lpstr>صلاح الدين</vt:lpstr>
      <vt:lpstr>النجف</vt:lpstr>
      <vt:lpstr>القادسية</vt:lpstr>
      <vt:lpstr>ميسان</vt:lpstr>
      <vt:lpstr>البصرة</vt:lpstr>
      <vt:lpstr>Sheet1</vt:lpstr>
      <vt:lpstr>الانبار!Print_Area</vt:lpstr>
      <vt:lpstr>البصرة!Print_Area</vt:lpstr>
      <vt:lpstr>القادسية!Print_Area</vt:lpstr>
      <vt:lpstr>النجف!Print_Area</vt:lpstr>
      <vt:lpstr>بابل!Print_Area</vt:lpstr>
      <vt:lpstr>بغداد!Print_Area</vt:lpstr>
      <vt:lpstr>'تابع جدول 10'!Print_Area</vt:lpstr>
      <vt:lpstr>'تابع جدول 11'!Print_Area</vt:lpstr>
      <vt:lpstr>'جدول 1'!Print_Area</vt:lpstr>
      <vt:lpstr>'جدول 11'!Print_Area</vt:lpstr>
      <vt:lpstr>'جدول 12'!Print_Area</vt:lpstr>
      <vt:lpstr>'جدول 13'!Print_Area</vt:lpstr>
      <vt:lpstr>'جدول 2'!Print_Area</vt:lpstr>
      <vt:lpstr>'جدول 3'!Print_Area</vt:lpstr>
      <vt:lpstr>'جدول 4'!Print_Area</vt:lpstr>
      <vt:lpstr>'جدول 5'!Print_Area</vt:lpstr>
      <vt:lpstr>'جدول 6'!Print_Area</vt:lpstr>
      <vt:lpstr>'جدول 7'!Print_Area</vt:lpstr>
      <vt:lpstr>'جدول 8'!Print_Area</vt:lpstr>
      <vt:lpstr>'جدول 9'!Print_Area</vt:lpstr>
      <vt:lpstr>جدول10!Print_Area</vt:lpstr>
      <vt:lpstr>ديالى!Print_Area</vt:lpstr>
      <vt:lpstr>'صلاح الدين'!Print_Area</vt:lpstr>
      <vt:lpstr>كربلاء!Print_Area</vt:lpstr>
      <vt:lpstr>ميسان!Print_Area</vt:lpstr>
      <vt:lpstr>واسط!Print_Area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DR.Ahmed Saker 2O11</cp:lastModifiedBy>
  <cp:lastPrinted>2019-05-05T06:40:10Z</cp:lastPrinted>
  <dcterms:created xsi:type="dcterms:W3CDTF">2016-04-18T07:27:42Z</dcterms:created>
  <dcterms:modified xsi:type="dcterms:W3CDTF">2019-05-29T08:31:16Z</dcterms:modified>
</cp:coreProperties>
</file>